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blic_html\papers\"/>
    </mc:Choice>
  </mc:AlternateContent>
  <bookViews>
    <workbookView xWindow="0" yWindow="0" windowWidth="28800" windowHeight="12300" firstSheet="2" activeTab="12"/>
  </bookViews>
  <sheets>
    <sheet name="Figure1" sheetId="13" r:id="rId1"/>
    <sheet name="Figure2" sheetId="18" r:id="rId2"/>
    <sheet name="Figure3" sheetId="14" r:id="rId3"/>
    <sheet name="Figure4" sheetId="15" r:id="rId4"/>
    <sheet name="Figure5" sheetId="16" r:id="rId5"/>
    <sheet name="Figure6" sheetId="8" r:id="rId6"/>
    <sheet name="Figure7" sheetId="9" r:id="rId7"/>
    <sheet name="Figure8" sheetId="10" r:id="rId8"/>
    <sheet name="Table1,2" sheetId="5" r:id="rId9"/>
    <sheet name="Figure9" sheetId="17" r:id="rId10"/>
    <sheet name="Figure10" sheetId="19" r:id="rId11"/>
    <sheet name="Figure11" sheetId="11" r:id="rId12"/>
    <sheet name="Figure12" sheetId="20" r:id="rId13"/>
  </sheets>
  <externalReferences>
    <externalReference r:id="rId14"/>
    <externalReference r:id="rId15"/>
  </externalReferences>
  <definedNames>
    <definedName name="solver_adj" localSheetId="8" hidden="1">'Table1,2'!$B$14,'Table1,2'!$B$16</definedName>
    <definedName name="solver_cvg" localSheetId="8" hidden="1">0.0001</definedName>
    <definedName name="solver_drv" localSheetId="8" hidden="1">1</definedName>
    <definedName name="solver_eng" localSheetId="8" hidden="1">1</definedName>
    <definedName name="solver_est" localSheetId="8" hidden="1">1</definedName>
    <definedName name="solver_itr" localSheetId="8" hidden="1">2147483647</definedName>
    <definedName name="solver_mip" localSheetId="8" hidden="1">2147483647</definedName>
    <definedName name="solver_mni" localSheetId="8" hidden="1">30</definedName>
    <definedName name="solver_mrt" localSheetId="8" hidden="1">0.075</definedName>
    <definedName name="solver_msl" localSheetId="8" hidden="1">2</definedName>
    <definedName name="solver_neg" localSheetId="8" hidden="1">1</definedName>
    <definedName name="solver_nod" localSheetId="8" hidden="1">2147483647</definedName>
    <definedName name="solver_num" localSheetId="8" hidden="1">0</definedName>
    <definedName name="solver_nwt" localSheetId="8" hidden="1">1</definedName>
    <definedName name="solver_opt" localSheetId="8" hidden="1">'Table1,2'!$B$22</definedName>
    <definedName name="solver_pre" localSheetId="8" hidden="1">0.000001</definedName>
    <definedName name="solver_rbv" localSheetId="8" hidden="1">1</definedName>
    <definedName name="solver_rlx" localSheetId="8" hidden="1">2</definedName>
    <definedName name="solver_rsd" localSheetId="8" hidden="1">0</definedName>
    <definedName name="solver_scl" localSheetId="8" hidden="1">1</definedName>
    <definedName name="solver_sho" localSheetId="8" hidden="1">2</definedName>
    <definedName name="solver_ssz" localSheetId="8" hidden="1">100</definedName>
    <definedName name="solver_tim" localSheetId="8" hidden="1">2147483647</definedName>
    <definedName name="solver_tol" localSheetId="8" hidden="1">0.01</definedName>
    <definedName name="solver_typ" localSheetId="8" hidden="1">1</definedName>
    <definedName name="solver_val" localSheetId="8" hidden="1">0</definedName>
    <definedName name="solver_ver" localSheetId="8" hidden="1">3</definedName>
  </definedNames>
  <calcPr calcId="162913"/>
</workbook>
</file>

<file path=xl/calcChain.xml><?xml version="1.0" encoding="utf-8"?>
<calcChain xmlns="http://schemas.openxmlformats.org/spreadsheetml/2006/main">
  <c r="O44" i="20" l="1"/>
  <c r="O43" i="20"/>
  <c r="O47" i="20" s="1"/>
  <c r="O51" i="20" s="1"/>
  <c r="K43" i="20"/>
  <c r="K44" i="20" s="1"/>
  <c r="O42" i="20"/>
  <c r="N42" i="20"/>
  <c r="N43" i="20" s="1"/>
  <c r="M42" i="20"/>
  <c r="M43" i="20" s="1"/>
  <c r="L42" i="20"/>
  <c r="L43" i="20" s="1"/>
  <c r="K42" i="20"/>
  <c r="J42" i="20"/>
  <c r="J43" i="20" s="1"/>
  <c r="I42" i="20"/>
  <c r="I43" i="20" s="1"/>
  <c r="H42" i="20"/>
  <c r="H43" i="20" s="1"/>
  <c r="G42" i="20"/>
  <c r="G43" i="20" s="1"/>
  <c r="F42" i="20"/>
  <c r="F43" i="20" s="1"/>
  <c r="E42" i="20"/>
  <c r="E43" i="20" s="1"/>
  <c r="C42" i="20"/>
  <c r="C43" i="20" s="1"/>
  <c r="O26" i="20"/>
  <c r="O25" i="20"/>
  <c r="O29" i="20" s="1"/>
  <c r="O33" i="20" s="1"/>
  <c r="K25" i="20"/>
  <c r="K26" i="20" s="1"/>
  <c r="O24" i="20"/>
  <c r="N24" i="20"/>
  <c r="N25" i="20" s="1"/>
  <c r="M24" i="20"/>
  <c r="M25" i="20" s="1"/>
  <c r="L24" i="20"/>
  <c r="L25" i="20" s="1"/>
  <c r="K24" i="20"/>
  <c r="J24" i="20"/>
  <c r="J25" i="20" s="1"/>
  <c r="I24" i="20"/>
  <c r="I25" i="20" s="1"/>
  <c r="H24" i="20"/>
  <c r="H25" i="20" s="1"/>
  <c r="G24" i="20"/>
  <c r="G25" i="20" s="1"/>
  <c r="F24" i="20"/>
  <c r="F25" i="20" s="1"/>
  <c r="E24" i="20"/>
  <c r="E25" i="20" s="1"/>
  <c r="C24" i="20"/>
  <c r="C25" i="20" s="1"/>
  <c r="O5" i="20"/>
  <c r="O6" i="20" s="1"/>
  <c r="N5" i="20"/>
  <c r="N6" i="20" s="1"/>
  <c r="M5" i="20"/>
  <c r="M6" i="20" s="1"/>
  <c r="L5" i="20"/>
  <c r="L6" i="20" s="1"/>
  <c r="K5" i="20"/>
  <c r="K6" i="20" s="1"/>
  <c r="J5" i="20"/>
  <c r="J6" i="20" s="1"/>
  <c r="I5" i="20"/>
  <c r="I6" i="20" s="1"/>
  <c r="H5" i="20"/>
  <c r="H6" i="20" s="1"/>
  <c r="G5" i="20"/>
  <c r="G6" i="20" s="1"/>
  <c r="F5" i="20"/>
  <c r="F6" i="20" s="1"/>
  <c r="E5" i="20"/>
  <c r="E6" i="20" s="1"/>
  <c r="C5" i="20"/>
  <c r="C6" i="20" s="1"/>
  <c r="I6" i="19"/>
  <c r="E6" i="19"/>
  <c r="J5" i="19"/>
  <c r="J6" i="19" s="1"/>
  <c r="I5" i="19"/>
  <c r="H5" i="19"/>
  <c r="H6" i="19" s="1"/>
  <c r="G5" i="19"/>
  <c r="G6" i="19" s="1"/>
  <c r="F5" i="19"/>
  <c r="F6" i="19" s="1"/>
  <c r="E5" i="19"/>
  <c r="D5" i="19"/>
  <c r="D6" i="19" s="1"/>
  <c r="C5" i="19"/>
  <c r="C6" i="19" s="1"/>
  <c r="B5" i="19"/>
  <c r="B6" i="19" s="1"/>
  <c r="C7" i="20" l="1"/>
  <c r="C10" i="20" s="1"/>
  <c r="C14" i="20" s="1"/>
  <c r="H7" i="20"/>
  <c r="H10" i="20" s="1"/>
  <c r="H14" i="20" s="1"/>
  <c r="L7" i="20"/>
  <c r="L10" i="20" s="1"/>
  <c r="L14" i="20" s="1"/>
  <c r="G44" i="20"/>
  <c r="G47" i="20"/>
  <c r="G51" i="20" s="1"/>
  <c r="G7" i="20"/>
  <c r="G10" i="20" s="1"/>
  <c r="G14" i="20" s="1"/>
  <c r="K7" i="20"/>
  <c r="K10" i="20" s="1"/>
  <c r="K14" i="20" s="1"/>
  <c r="O7" i="20"/>
  <c r="O10" i="20" s="1"/>
  <c r="O14" i="20" s="1"/>
  <c r="G26" i="20"/>
  <c r="G29" i="20"/>
  <c r="G33" i="20" s="1"/>
  <c r="I26" i="20"/>
  <c r="I29" i="20" s="1"/>
  <c r="I33" i="20" s="1"/>
  <c r="M26" i="20"/>
  <c r="M29" i="20" s="1"/>
  <c r="M33" i="20" s="1"/>
  <c r="E44" i="20"/>
  <c r="E47" i="20" s="1"/>
  <c r="E51" i="20" s="1"/>
  <c r="M44" i="20"/>
  <c r="M47" i="20" s="1"/>
  <c r="M51" i="20" s="1"/>
  <c r="F26" i="20"/>
  <c r="F29" i="20" s="1"/>
  <c r="F33" i="20" s="1"/>
  <c r="J26" i="20"/>
  <c r="J29" i="20" s="1"/>
  <c r="J33" i="20" s="1"/>
  <c r="N26" i="20"/>
  <c r="N29" i="20" s="1"/>
  <c r="N33" i="20" s="1"/>
  <c r="F44" i="20"/>
  <c r="F47" i="20" s="1"/>
  <c r="F51" i="20" s="1"/>
  <c r="J44" i="20"/>
  <c r="J47" i="20" s="1"/>
  <c r="J51" i="20" s="1"/>
  <c r="N44" i="20"/>
  <c r="N47" i="20" s="1"/>
  <c r="N51" i="20" s="1"/>
  <c r="E7" i="20"/>
  <c r="E10" i="20" s="1"/>
  <c r="E14" i="20" s="1"/>
  <c r="I7" i="20"/>
  <c r="I10" i="20" s="1"/>
  <c r="I14" i="20" s="1"/>
  <c r="M7" i="20"/>
  <c r="M10" i="20" s="1"/>
  <c r="M14" i="20" s="1"/>
  <c r="K29" i="20"/>
  <c r="K33" i="20" s="1"/>
  <c r="K47" i="20"/>
  <c r="K51" i="20" s="1"/>
  <c r="F7" i="20"/>
  <c r="F10" i="20" s="1"/>
  <c r="F14" i="20" s="1"/>
  <c r="J7" i="20"/>
  <c r="J10" i="20" s="1"/>
  <c r="J14" i="20" s="1"/>
  <c r="N7" i="20"/>
  <c r="N10" i="20" s="1"/>
  <c r="N14" i="20" s="1"/>
  <c r="C26" i="20"/>
  <c r="C29" i="20" s="1"/>
  <c r="C33" i="20" s="1"/>
  <c r="H26" i="20"/>
  <c r="H29" i="20" s="1"/>
  <c r="H33" i="20" s="1"/>
  <c r="L26" i="20"/>
  <c r="L29" i="20" s="1"/>
  <c r="L33" i="20" s="1"/>
  <c r="C44" i="20"/>
  <c r="C47" i="20" s="1"/>
  <c r="C51" i="20" s="1"/>
  <c r="H44" i="20"/>
  <c r="H47" i="20" s="1"/>
  <c r="H51" i="20" s="1"/>
  <c r="L44" i="20"/>
  <c r="L47" i="20" s="1"/>
  <c r="L51" i="20" s="1"/>
  <c r="E26" i="20"/>
  <c r="E29" i="20" s="1"/>
  <c r="E33" i="20" s="1"/>
  <c r="I44" i="20"/>
  <c r="I47" i="20" s="1"/>
  <c r="I51" i="20" s="1"/>
  <c r="B10" i="19"/>
  <c r="B14" i="19" s="1"/>
  <c r="B7" i="19"/>
  <c r="C7" i="19"/>
  <c r="C10" i="19"/>
  <c r="C14" i="19" s="1"/>
  <c r="H7" i="19"/>
  <c r="H10" i="19" s="1"/>
  <c r="H14" i="19" s="1"/>
  <c r="I10" i="19"/>
  <c r="I14" i="19" s="1"/>
  <c r="F10" i="19"/>
  <c r="F14" i="19" s="1"/>
  <c r="F7" i="19"/>
  <c r="J7" i="19"/>
  <c r="J10" i="19" s="1"/>
  <c r="J14" i="19" s="1"/>
  <c r="G7" i="19"/>
  <c r="G10" i="19" s="1"/>
  <c r="G14" i="19" s="1"/>
  <c r="D7" i="19"/>
  <c r="D10" i="19" s="1"/>
  <c r="D14" i="19" s="1"/>
  <c r="E7" i="19"/>
  <c r="E10" i="19" s="1"/>
  <c r="E14" i="19" s="1"/>
  <c r="I7" i="19"/>
  <c r="C18" i="18"/>
  <c r="C7" i="18"/>
  <c r="C8" i="18" s="1"/>
  <c r="C6" i="18"/>
  <c r="O42" i="17"/>
  <c r="O43" i="17" s="1"/>
  <c r="L42" i="17"/>
  <c r="L43" i="17" s="1"/>
  <c r="K42" i="17"/>
  <c r="H42" i="17"/>
  <c r="H43" i="17" s="1"/>
  <c r="G42" i="17"/>
  <c r="G43" i="17" s="1"/>
  <c r="D42" i="17"/>
  <c r="D43" i="17" s="1"/>
  <c r="C42" i="17"/>
  <c r="C43" i="17" s="1"/>
  <c r="O41" i="17"/>
  <c r="N41" i="17"/>
  <c r="N42" i="17" s="1"/>
  <c r="M41" i="17"/>
  <c r="M42" i="17" s="1"/>
  <c r="L41" i="17"/>
  <c r="K41" i="17"/>
  <c r="J41" i="17"/>
  <c r="J42" i="17" s="1"/>
  <c r="I41" i="17"/>
  <c r="I42" i="17" s="1"/>
  <c r="H41" i="17"/>
  <c r="G41" i="17"/>
  <c r="F41" i="17"/>
  <c r="F42" i="17" s="1"/>
  <c r="E41" i="17"/>
  <c r="E42" i="17" s="1"/>
  <c r="D41" i="17"/>
  <c r="C41" i="17"/>
  <c r="B41" i="17"/>
  <c r="B42" i="17" s="1"/>
  <c r="O24" i="17"/>
  <c r="O25" i="17" s="1"/>
  <c r="L24" i="17"/>
  <c r="L25" i="17" s="1"/>
  <c r="K24" i="17"/>
  <c r="H24" i="17"/>
  <c r="H25" i="17" s="1"/>
  <c r="G24" i="17"/>
  <c r="G25" i="17" s="1"/>
  <c r="D24" i="17"/>
  <c r="D25" i="17" s="1"/>
  <c r="C24" i="17"/>
  <c r="C25" i="17" s="1"/>
  <c r="O23" i="17"/>
  <c r="N23" i="17"/>
  <c r="N24" i="17" s="1"/>
  <c r="M23" i="17"/>
  <c r="M24" i="17" s="1"/>
  <c r="L23" i="17"/>
  <c r="K23" i="17"/>
  <c r="J23" i="17"/>
  <c r="J24" i="17" s="1"/>
  <c r="I23" i="17"/>
  <c r="I24" i="17" s="1"/>
  <c r="H23" i="17"/>
  <c r="G23" i="17"/>
  <c r="F23" i="17"/>
  <c r="F24" i="17" s="1"/>
  <c r="E23" i="17"/>
  <c r="E24" i="17" s="1"/>
  <c r="D23" i="17"/>
  <c r="C23" i="17"/>
  <c r="B23" i="17"/>
  <c r="B24" i="17" s="1"/>
  <c r="M5" i="17"/>
  <c r="M6" i="17" s="1"/>
  <c r="L5" i="17"/>
  <c r="L6" i="17" s="1"/>
  <c r="K5" i="17"/>
  <c r="K6" i="17" s="1"/>
  <c r="J5" i="17"/>
  <c r="J6" i="17" s="1"/>
  <c r="I5" i="17"/>
  <c r="I6" i="17" s="1"/>
  <c r="H5" i="17"/>
  <c r="H6" i="17" s="1"/>
  <c r="G5" i="17"/>
  <c r="G6" i="17" s="1"/>
  <c r="F5" i="17"/>
  <c r="F6" i="17" s="1"/>
  <c r="E5" i="17"/>
  <c r="E6" i="17" s="1"/>
  <c r="D5" i="17"/>
  <c r="D6" i="17" s="1"/>
  <c r="C5" i="17"/>
  <c r="C6" i="17" s="1"/>
  <c r="B5" i="17"/>
  <c r="B6" i="17" s="1"/>
  <c r="K20" i="16"/>
  <c r="I20" i="16"/>
  <c r="I23" i="16" s="1"/>
  <c r="G20" i="16"/>
  <c r="E20" i="16"/>
  <c r="E23" i="16" s="1"/>
  <c r="C20" i="16"/>
  <c r="L19" i="16"/>
  <c r="L20" i="16" s="1"/>
  <c r="K19" i="16"/>
  <c r="K23" i="16" s="1"/>
  <c r="J19" i="16"/>
  <c r="J20" i="16" s="1"/>
  <c r="J23" i="16" s="1"/>
  <c r="I19" i="16"/>
  <c r="H19" i="16"/>
  <c r="H20" i="16" s="1"/>
  <c r="G19" i="16"/>
  <c r="G23" i="16" s="1"/>
  <c r="F19" i="16"/>
  <c r="F20" i="16" s="1"/>
  <c r="F23" i="16" s="1"/>
  <c r="E19" i="16"/>
  <c r="D19" i="16"/>
  <c r="D20" i="16" s="1"/>
  <c r="C19" i="16"/>
  <c r="C23" i="16" s="1"/>
  <c r="B19" i="16"/>
  <c r="B20" i="16" s="1"/>
  <c r="B23" i="16" s="1"/>
  <c r="B24" i="16" s="1"/>
  <c r="K7" i="16"/>
  <c r="I7" i="16"/>
  <c r="I10" i="16" s="1"/>
  <c r="G7" i="16"/>
  <c r="E7" i="16"/>
  <c r="E10" i="16" s="1"/>
  <c r="C7" i="16"/>
  <c r="L6" i="16"/>
  <c r="L7" i="16" s="1"/>
  <c r="K6" i="16"/>
  <c r="K10" i="16" s="1"/>
  <c r="J6" i="16"/>
  <c r="J7" i="16" s="1"/>
  <c r="J10" i="16" s="1"/>
  <c r="I6" i="16"/>
  <c r="H6" i="16"/>
  <c r="H7" i="16" s="1"/>
  <c r="G6" i="16"/>
  <c r="G10" i="16" s="1"/>
  <c r="F6" i="16"/>
  <c r="F7" i="16" s="1"/>
  <c r="F10" i="16" s="1"/>
  <c r="E6" i="16"/>
  <c r="D6" i="16"/>
  <c r="D7" i="16" s="1"/>
  <c r="C6" i="16"/>
  <c r="C10" i="16" s="1"/>
  <c r="B6" i="16"/>
  <c r="B7" i="16" s="1"/>
  <c r="B10" i="16" s="1"/>
  <c r="B11" i="16" s="1"/>
  <c r="I7" i="15"/>
  <c r="E7" i="15"/>
  <c r="K6" i="15"/>
  <c r="J6" i="15"/>
  <c r="I6" i="15"/>
  <c r="I10" i="15" s="1"/>
  <c r="H6" i="15"/>
  <c r="H7" i="15" s="1"/>
  <c r="G6" i="15"/>
  <c r="F6" i="15"/>
  <c r="E6" i="15"/>
  <c r="E10" i="15" s="1"/>
  <c r="D6" i="15"/>
  <c r="D7" i="15" s="1"/>
  <c r="C6" i="15"/>
  <c r="B6" i="15"/>
  <c r="I7" i="14"/>
  <c r="H7" i="14"/>
  <c r="E7" i="14"/>
  <c r="D7" i="14"/>
  <c r="K6" i="14"/>
  <c r="K7" i="14" s="1"/>
  <c r="J6" i="14"/>
  <c r="I6" i="14"/>
  <c r="I10" i="14" s="1"/>
  <c r="H6" i="14"/>
  <c r="H10" i="14" s="1"/>
  <c r="G6" i="14"/>
  <c r="G7" i="14" s="1"/>
  <c r="F6" i="14"/>
  <c r="E6" i="14"/>
  <c r="E10" i="14" s="1"/>
  <c r="D6" i="14"/>
  <c r="D10" i="14" s="1"/>
  <c r="C6" i="14"/>
  <c r="B6" i="14"/>
  <c r="J17" i="13"/>
  <c r="J18" i="13" s="1"/>
  <c r="I17" i="13"/>
  <c r="I18" i="13" s="1"/>
  <c r="F17" i="13"/>
  <c r="F18" i="13" s="1"/>
  <c r="E17" i="13"/>
  <c r="E18" i="13" s="1"/>
  <c r="B17" i="13"/>
  <c r="B18" i="13" s="1"/>
  <c r="K13" i="13"/>
  <c r="K17" i="13" s="1"/>
  <c r="J13" i="13"/>
  <c r="I13" i="13"/>
  <c r="H13" i="13"/>
  <c r="H17" i="13" s="1"/>
  <c r="G13" i="13"/>
  <c r="G17" i="13" s="1"/>
  <c r="F13" i="13"/>
  <c r="E13" i="13"/>
  <c r="D13" i="13"/>
  <c r="D17" i="13" s="1"/>
  <c r="C13" i="13"/>
  <c r="C17" i="13" s="1"/>
  <c r="B13" i="13"/>
  <c r="K7" i="13"/>
  <c r="H7" i="13"/>
  <c r="G7" i="13"/>
  <c r="D7" i="13"/>
  <c r="C7" i="13"/>
  <c r="K6" i="13"/>
  <c r="K8" i="13" s="1"/>
  <c r="J6" i="13"/>
  <c r="J7" i="13" s="1"/>
  <c r="I6" i="13"/>
  <c r="I7" i="13" s="1"/>
  <c r="H6" i="13"/>
  <c r="H8" i="13" s="1"/>
  <c r="G6" i="13"/>
  <c r="G8" i="13" s="1"/>
  <c r="F6" i="13"/>
  <c r="F7" i="13" s="1"/>
  <c r="E6" i="13"/>
  <c r="E7" i="13" s="1"/>
  <c r="D6" i="13"/>
  <c r="D8" i="13" s="1"/>
  <c r="C6" i="13"/>
  <c r="C8" i="13" s="1"/>
  <c r="B6" i="13"/>
  <c r="B7" i="13" s="1"/>
  <c r="L26" i="10"/>
  <c r="O42" i="11"/>
  <c r="O43" i="11" s="1"/>
  <c r="N42" i="11"/>
  <c r="N43" i="11" s="1"/>
  <c r="M42" i="11"/>
  <c r="M43" i="11" s="1"/>
  <c r="L42" i="11"/>
  <c r="L43" i="11" s="1"/>
  <c r="K42" i="11"/>
  <c r="K43" i="11" s="1"/>
  <c r="J42" i="11"/>
  <c r="J43" i="11" s="1"/>
  <c r="I42" i="11"/>
  <c r="I43" i="11" s="1"/>
  <c r="H42" i="11"/>
  <c r="H43" i="11" s="1"/>
  <c r="G42" i="11"/>
  <c r="G43" i="11" s="1"/>
  <c r="F42" i="11"/>
  <c r="F43" i="11" s="1"/>
  <c r="E42" i="11"/>
  <c r="E43" i="11" s="1"/>
  <c r="C42" i="11"/>
  <c r="C43" i="11" s="1"/>
  <c r="O25" i="11"/>
  <c r="K25" i="11"/>
  <c r="O24" i="11"/>
  <c r="N24" i="11"/>
  <c r="N25" i="11" s="1"/>
  <c r="M24" i="11"/>
  <c r="M25" i="11" s="1"/>
  <c r="L24" i="11"/>
  <c r="L25" i="11" s="1"/>
  <c r="K24" i="11"/>
  <c r="J24" i="11"/>
  <c r="J25" i="11" s="1"/>
  <c r="I24" i="11"/>
  <c r="I25" i="11" s="1"/>
  <c r="H24" i="11"/>
  <c r="H25" i="11" s="1"/>
  <c r="G24" i="11"/>
  <c r="G25" i="11" s="1"/>
  <c r="F24" i="11"/>
  <c r="F25" i="11" s="1"/>
  <c r="E24" i="11"/>
  <c r="E25" i="11" s="1"/>
  <c r="C24" i="11"/>
  <c r="C25" i="11" s="1"/>
  <c r="O7" i="11"/>
  <c r="O6" i="11"/>
  <c r="O10" i="11" s="1"/>
  <c r="O14" i="11" s="1"/>
  <c r="K6" i="11"/>
  <c r="K7" i="11" s="1"/>
  <c r="O5" i="11"/>
  <c r="N5" i="11"/>
  <c r="N6" i="11" s="1"/>
  <c r="M5" i="11"/>
  <c r="M6" i="11" s="1"/>
  <c r="L5" i="11"/>
  <c r="L6" i="11" s="1"/>
  <c r="K5" i="11"/>
  <c r="J5" i="11"/>
  <c r="J6" i="11" s="1"/>
  <c r="I5" i="11"/>
  <c r="I6" i="11" s="1"/>
  <c r="H5" i="11"/>
  <c r="H6" i="11" s="1"/>
  <c r="G5" i="11"/>
  <c r="G6" i="11" s="1"/>
  <c r="F5" i="11"/>
  <c r="F6" i="11" s="1"/>
  <c r="E5" i="11"/>
  <c r="E6" i="11" s="1"/>
  <c r="C5" i="11"/>
  <c r="C6" i="11" s="1"/>
  <c r="D22" i="10"/>
  <c r="L21" i="10"/>
  <c r="L22" i="10" s="1"/>
  <c r="L25" i="10" s="1"/>
  <c r="K21" i="10"/>
  <c r="K22" i="10" s="1"/>
  <c r="J21" i="10"/>
  <c r="J22" i="10" s="1"/>
  <c r="I21" i="10"/>
  <c r="I22" i="10" s="1"/>
  <c r="H21" i="10"/>
  <c r="H22" i="10" s="1"/>
  <c r="H25" i="10" s="1"/>
  <c r="H26" i="10" s="1"/>
  <c r="G21" i="10"/>
  <c r="F21" i="10"/>
  <c r="F22" i="10" s="1"/>
  <c r="E21" i="10"/>
  <c r="E22" i="10" s="1"/>
  <c r="D21" i="10"/>
  <c r="D25" i="10" s="1"/>
  <c r="D26" i="10" s="1"/>
  <c r="C21" i="10"/>
  <c r="C22" i="10" s="1"/>
  <c r="B21" i="10"/>
  <c r="B22" i="10" s="1"/>
  <c r="D7" i="10"/>
  <c r="B7" i="10"/>
  <c r="L6" i="10"/>
  <c r="K6" i="10"/>
  <c r="K7" i="10" s="1"/>
  <c r="J6" i="10"/>
  <c r="J7" i="10" s="1"/>
  <c r="J10" i="10" s="1"/>
  <c r="I6" i="10"/>
  <c r="I7" i="10" s="1"/>
  <c r="H6" i="10"/>
  <c r="H7" i="10" s="1"/>
  <c r="G6" i="10"/>
  <c r="G7" i="10" s="1"/>
  <c r="F6" i="10"/>
  <c r="E6" i="10"/>
  <c r="D6" i="10"/>
  <c r="C6" i="10"/>
  <c r="C7" i="10" s="1"/>
  <c r="B6" i="10"/>
  <c r="B10" i="10" s="1"/>
  <c r="P10" i="18" l="1"/>
  <c r="L10" i="18"/>
  <c r="H10" i="18"/>
  <c r="D10" i="18"/>
  <c r="I10" i="18"/>
  <c r="O10" i="18"/>
  <c r="K10" i="18"/>
  <c r="G10" i="18"/>
  <c r="C10" i="18"/>
  <c r="M10" i="18"/>
  <c r="E10" i="18"/>
  <c r="N10" i="18"/>
  <c r="J10" i="18"/>
  <c r="F10" i="18"/>
  <c r="C19" i="18"/>
  <c r="C20" i="18" s="1"/>
  <c r="I7" i="17"/>
  <c r="I10" i="17" s="1"/>
  <c r="E25" i="17"/>
  <c r="E28" i="17" s="1"/>
  <c r="C7" i="17"/>
  <c r="C10" i="17" s="1"/>
  <c r="G7" i="17"/>
  <c r="G10" i="17" s="1"/>
  <c r="J43" i="17"/>
  <c r="J46" i="17" s="1"/>
  <c r="D7" i="17"/>
  <c r="D10" i="17" s="1"/>
  <c r="H7" i="17"/>
  <c r="H10" i="17" s="1"/>
  <c r="L7" i="17"/>
  <c r="L10" i="17" s="1"/>
  <c r="M7" i="17"/>
  <c r="M10" i="17" s="1"/>
  <c r="I28" i="17"/>
  <c r="I25" i="17"/>
  <c r="B10" i="17"/>
  <c r="B7" i="17"/>
  <c r="F10" i="17"/>
  <c r="F7" i="17"/>
  <c r="J10" i="17"/>
  <c r="J7" i="17"/>
  <c r="B28" i="17"/>
  <c r="B25" i="17"/>
  <c r="F28" i="17"/>
  <c r="F25" i="17"/>
  <c r="J28" i="17"/>
  <c r="J25" i="17"/>
  <c r="N28" i="17"/>
  <c r="N25" i="17"/>
  <c r="E46" i="17"/>
  <c r="E43" i="17"/>
  <c r="I46" i="17"/>
  <c r="I43" i="17"/>
  <c r="M43" i="17"/>
  <c r="M46" i="17" s="1"/>
  <c r="E10" i="17"/>
  <c r="E7" i="17"/>
  <c r="M25" i="17"/>
  <c r="M28" i="17" s="1"/>
  <c r="K7" i="17"/>
  <c r="K10" i="17" s="1"/>
  <c r="B43" i="17"/>
  <c r="B46" i="17" s="1"/>
  <c r="F43" i="17"/>
  <c r="F46" i="17" s="1"/>
  <c r="N43" i="17"/>
  <c r="N46" i="17" s="1"/>
  <c r="G28" i="17"/>
  <c r="G46" i="17"/>
  <c r="D28" i="17"/>
  <c r="H28" i="17"/>
  <c r="L28" i="17"/>
  <c r="D46" i="17"/>
  <c r="H46" i="17"/>
  <c r="L46" i="17"/>
  <c r="C28" i="17"/>
  <c r="O28" i="17"/>
  <c r="C46" i="17"/>
  <c r="O46" i="17"/>
  <c r="K25" i="17"/>
  <c r="K28" i="17" s="1"/>
  <c r="K43" i="17"/>
  <c r="K46" i="17" s="1"/>
  <c r="F11" i="16"/>
  <c r="J11" i="16"/>
  <c r="F24" i="16"/>
  <c r="J24" i="16"/>
  <c r="E24" i="16"/>
  <c r="E11" i="16"/>
  <c r="C11" i="16"/>
  <c r="G11" i="16"/>
  <c r="K11" i="16"/>
  <c r="C24" i="16"/>
  <c r="G24" i="16"/>
  <c r="K24" i="16"/>
  <c r="I11" i="16"/>
  <c r="I24" i="16"/>
  <c r="D10" i="16"/>
  <c r="D11" i="16" s="1"/>
  <c r="L10" i="16"/>
  <c r="L11" i="16" s="1"/>
  <c r="D23" i="16"/>
  <c r="D24" i="16" s="1"/>
  <c r="H23" i="16"/>
  <c r="H24" i="16" s="1"/>
  <c r="L23" i="16"/>
  <c r="L24" i="16" s="1"/>
  <c r="H10" i="16"/>
  <c r="H11" i="16" s="1"/>
  <c r="F10" i="15"/>
  <c r="G10" i="15"/>
  <c r="C10" i="15"/>
  <c r="E14" i="15"/>
  <c r="E15" i="15"/>
  <c r="I14" i="15"/>
  <c r="I15" i="15"/>
  <c r="B7" i="15"/>
  <c r="B10" i="15" s="1"/>
  <c r="F7" i="15"/>
  <c r="J7" i="15"/>
  <c r="J10" i="15" s="1"/>
  <c r="D10" i="15"/>
  <c r="H10" i="15"/>
  <c r="C7" i="15"/>
  <c r="G7" i="15"/>
  <c r="K7" i="15"/>
  <c r="K10" i="15" s="1"/>
  <c r="D14" i="14"/>
  <c r="D15" i="14"/>
  <c r="H14" i="14"/>
  <c r="H15" i="14"/>
  <c r="E14" i="14"/>
  <c r="E15" i="14"/>
  <c r="I15" i="14"/>
  <c r="I14" i="14"/>
  <c r="B10" i="14"/>
  <c r="K10" i="14"/>
  <c r="B7" i="14"/>
  <c r="F7" i="14"/>
  <c r="F10" i="14" s="1"/>
  <c r="J7" i="14"/>
  <c r="J10" i="14" s="1"/>
  <c r="G10" i="14"/>
  <c r="C7" i="14"/>
  <c r="C10" i="14" s="1"/>
  <c r="C18" i="13"/>
  <c r="C19" i="13" s="1"/>
  <c r="G19" i="13"/>
  <c r="G18" i="13"/>
  <c r="K18" i="13"/>
  <c r="K19" i="13" s="1"/>
  <c r="D19" i="13"/>
  <c r="D18" i="13"/>
  <c r="H18" i="13"/>
  <c r="H19" i="13" s="1"/>
  <c r="E8" i="13"/>
  <c r="I8" i="13"/>
  <c r="E19" i="13"/>
  <c r="I19" i="13"/>
  <c r="B8" i="13"/>
  <c r="F8" i="13"/>
  <c r="J8" i="13"/>
  <c r="B19" i="13"/>
  <c r="F19" i="13"/>
  <c r="J19" i="13"/>
  <c r="E7" i="10"/>
  <c r="E10" i="10" s="1"/>
  <c r="E11" i="10" s="1"/>
  <c r="C25" i="10"/>
  <c r="C26" i="10" s="1"/>
  <c r="G25" i="10"/>
  <c r="G26" i="10" s="1"/>
  <c r="G22" i="10"/>
  <c r="D10" i="10"/>
  <c r="H10" i="10"/>
  <c r="F7" i="10"/>
  <c r="F10" i="10" s="1"/>
  <c r="L7" i="10"/>
  <c r="L10" i="10" s="1"/>
  <c r="I10" i="10"/>
  <c r="K25" i="10"/>
  <c r="K26" i="10" s="1"/>
  <c r="G26" i="11"/>
  <c r="G29" i="11" s="1"/>
  <c r="G33" i="11" s="1"/>
  <c r="G7" i="11"/>
  <c r="G10" i="11" s="1"/>
  <c r="G14" i="11" s="1"/>
  <c r="E7" i="11"/>
  <c r="E10" i="11" s="1"/>
  <c r="E14" i="11" s="1"/>
  <c r="I10" i="11"/>
  <c r="I14" i="11" s="1"/>
  <c r="I7" i="11"/>
  <c r="M7" i="11"/>
  <c r="M10" i="11" s="1"/>
  <c r="M14" i="11" s="1"/>
  <c r="E29" i="11"/>
  <c r="E33" i="11" s="1"/>
  <c r="E26" i="11"/>
  <c r="I26" i="11"/>
  <c r="I29" i="11" s="1"/>
  <c r="I33" i="11" s="1"/>
  <c r="M29" i="11"/>
  <c r="M33" i="11" s="1"/>
  <c r="M26" i="11"/>
  <c r="K26" i="11"/>
  <c r="K29" i="11" s="1"/>
  <c r="K33" i="11" s="1"/>
  <c r="E47" i="11"/>
  <c r="E51" i="11" s="1"/>
  <c r="E44" i="11"/>
  <c r="I44" i="11"/>
  <c r="I47" i="11" s="1"/>
  <c r="I51" i="11" s="1"/>
  <c r="M47" i="11"/>
  <c r="M51" i="11" s="1"/>
  <c r="M44" i="11"/>
  <c r="F7" i="11"/>
  <c r="F10" i="11" s="1"/>
  <c r="F14" i="11" s="1"/>
  <c r="J10" i="11"/>
  <c r="J14" i="11" s="1"/>
  <c r="J7" i="11"/>
  <c r="N7" i="11"/>
  <c r="N10" i="11" s="1"/>
  <c r="N14" i="11" s="1"/>
  <c r="F29" i="11"/>
  <c r="F33" i="11" s="1"/>
  <c r="F26" i="11"/>
  <c r="J26" i="11"/>
  <c r="J29" i="11" s="1"/>
  <c r="J33" i="11" s="1"/>
  <c r="N29" i="11"/>
  <c r="N33" i="11" s="1"/>
  <c r="N26" i="11"/>
  <c r="O26" i="11"/>
  <c r="O29" i="11"/>
  <c r="O33" i="11" s="1"/>
  <c r="F47" i="11"/>
  <c r="F51" i="11" s="1"/>
  <c r="F44" i="11"/>
  <c r="J44" i="11"/>
  <c r="J47" i="11" s="1"/>
  <c r="J51" i="11" s="1"/>
  <c r="N47" i="11"/>
  <c r="N51" i="11" s="1"/>
  <c r="N44" i="11"/>
  <c r="K10" i="11"/>
  <c r="K14" i="11" s="1"/>
  <c r="G44" i="11"/>
  <c r="G47" i="11" s="1"/>
  <c r="G51" i="11" s="1"/>
  <c r="K44" i="11"/>
  <c r="K47" i="11" s="1"/>
  <c r="K51" i="11" s="1"/>
  <c r="O44" i="11"/>
  <c r="O47" i="11" s="1"/>
  <c r="O51" i="11" s="1"/>
  <c r="C7" i="11"/>
  <c r="C10" i="11" s="1"/>
  <c r="C14" i="11" s="1"/>
  <c r="H7" i="11"/>
  <c r="H10" i="11" s="1"/>
  <c r="H14" i="11" s="1"/>
  <c r="L7" i="11"/>
  <c r="L10" i="11" s="1"/>
  <c r="L14" i="11" s="1"/>
  <c r="C26" i="11"/>
  <c r="C29" i="11" s="1"/>
  <c r="C33" i="11" s="1"/>
  <c r="H26" i="11"/>
  <c r="H29" i="11" s="1"/>
  <c r="H33" i="11" s="1"/>
  <c r="L26" i="11"/>
  <c r="L29" i="11" s="1"/>
  <c r="L33" i="11" s="1"/>
  <c r="C44" i="11"/>
  <c r="C47" i="11" s="1"/>
  <c r="C51" i="11" s="1"/>
  <c r="H44" i="11"/>
  <c r="H47" i="11" s="1"/>
  <c r="H51" i="11" s="1"/>
  <c r="L44" i="11"/>
  <c r="L47" i="11" s="1"/>
  <c r="L51" i="11" s="1"/>
  <c r="E25" i="10"/>
  <c r="E26" i="10" s="1"/>
  <c r="I25" i="10"/>
  <c r="I26" i="10" s="1"/>
  <c r="K10" i="10"/>
  <c r="B25" i="10"/>
  <c r="B26" i="10" s="1"/>
  <c r="F25" i="10"/>
  <c r="F26" i="10" s="1"/>
  <c r="J25" i="10"/>
  <c r="J26" i="10" s="1"/>
  <c r="C10" i="10"/>
  <c r="G10" i="10"/>
  <c r="O22" i="18" l="1"/>
  <c r="K22" i="18"/>
  <c r="G22" i="18"/>
  <c r="C22" i="18"/>
  <c r="H22" i="18"/>
  <c r="N22" i="18"/>
  <c r="J22" i="18"/>
  <c r="F22" i="18"/>
  <c r="P22" i="18"/>
  <c r="D22" i="18"/>
  <c r="M22" i="18"/>
  <c r="I22" i="18"/>
  <c r="E22" i="18"/>
  <c r="L22" i="18"/>
  <c r="B51" i="17"/>
  <c r="B50" i="17"/>
  <c r="C15" i="17"/>
  <c r="C14" i="17"/>
  <c r="K32" i="17"/>
  <c r="K33" i="17"/>
  <c r="K15" i="17"/>
  <c r="K14" i="17"/>
  <c r="E33" i="17"/>
  <c r="E32" i="17"/>
  <c r="N51" i="17"/>
  <c r="N50" i="17"/>
  <c r="M33" i="17"/>
  <c r="M32" i="17"/>
  <c r="M15" i="17"/>
  <c r="M14" i="17"/>
  <c r="J51" i="17"/>
  <c r="J50" i="17"/>
  <c r="I15" i="17"/>
  <c r="I14" i="17"/>
  <c r="F51" i="17"/>
  <c r="F50" i="17"/>
  <c r="L15" i="17"/>
  <c r="L14" i="17"/>
  <c r="G15" i="17"/>
  <c r="G14" i="17"/>
  <c r="K50" i="17"/>
  <c r="K51" i="17"/>
  <c r="D15" i="17"/>
  <c r="D14" i="17"/>
  <c r="H15" i="17"/>
  <c r="H14" i="17"/>
  <c r="M51" i="17"/>
  <c r="M50" i="17"/>
  <c r="O32" i="17"/>
  <c r="O33" i="17"/>
  <c r="D50" i="17"/>
  <c r="D51" i="17"/>
  <c r="G51" i="17"/>
  <c r="G50" i="17"/>
  <c r="E51" i="17"/>
  <c r="E50" i="17"/>
  <c r="J33" i="17"/>
  <c r="J32" i="17"/>
  <c r="B33" i="17"/>
  <c r="B32" i="17"/>
  <c r="F15" i="17"/>
  <c r="F14" i="17"/>
  <c r="I32" i="17"/>
  <c r="I33" i="17"/>
  <c r="C32" i="17"/>
  <c r="C33" i="17"/>
  <c r="L32" i="17"/>
  <c r="L33" i="17"/>
  <c r="G33" i="17"/>
  <c r="G32" i="17"/>
  <c r="O50" i="17"/>
  <c r="O51" i="17"/>
  <c r="H32" i="17"/>
  <c r="H33" i="17"/>
  <c r="E15" i="17"/>
  <c r="E14" i="17"/>
  <c r="I50" i="17"/>
  <c r="I51" i="17"/>
  <c r="N33" i="17"/>
  <c r="N32" i="17"/>
  <c r="F33" i="17"/>
  <c r="F32" i="17"/>
  <c r="J15" i="17"/>
  <c r="J14" i="17"/>
  <c r="B15" i="17"/>
  <c r="B14" i="17"/>
  <c r="L50" i="17"/>
  <c r="L51" i="17"/>
  <c r="C50" i="17"/>
  <c r="C51" i="17"/>
  <c r="H50" i="17"/>
  <c r="H51" i="17"/>
  <c r="D32" i="17"/>
  <c r="D33" i="17"/>
  <c r="K15" i="15"/>
  <c r="K14" i="15"/>
  <c r="B15" i="15"/>
  <c r="B14" i="15"/>
  <c r="J15" i="15"/>
  <c r="J14" i="15"/>
  <c r="H14" i="15"/>
  <c r="H15" i="15"/>
  <c r="D14" i="15"/>
  <c r="D15" i="15"/>
  <c r="G15" i="15"/>
  <c r="G14" i="15"/>
  <c r="C15" i="15"/>
  <c r="C14" i="15"/>
  <c r="F15" i="15"/>
  <c r="F14" i="15"/>
  <c r="C15" i="14"/>
  <c r="C14" i="14"/>
  <c r="J15" i="14"/>
  <c r="J14" i="14"/>
  <c r="F15" i="14"/>
  <c r="F14" i="14"/>
  <c r="G14" i="14"/>
  <c r="G15" i="14"/>
  <c r="K14" i="14"/>
  <c r="K15" i="14"/>
  <c r="B15" i="14"/>
  <c r="B14" i="14"/>
  <c r="L11" i="10"/>
  <c r="J11" i="10"/>
  <c r="B11" i="10"/>
  <c r="F11" i="10"/>
  <c r="D11" i="10"/>
  <c r="G11" i="10"/>
  <c r="C11" i="10"/>
  <c r="K11" i="10"/>
  <c r="I11" i="10"/>
  <c r="H11" i="10"/>
  <c r="O7" i="9" l="1"/>
  <c r="L7" i="9"/>
  <c r="K7" i="9"/>
  <c r="H7" i="9"/>
  <c r="G7" i="9"/>
  <c r="D7" i="9"/>
  <c r="C7" i="9"/>
  <c r="O6" i="9"/>
  <c r="O8" i="9" s="1"/>
  <c r="O10" i="9" s="1"/>
  <c r="N6" i="9"/>
  <c r="N7" i="9" s="1"/>
  <c r="M6" i="9"/>
  <c r="M7" i="9" s="1"/>
  <c r="L6" i="9"/>
  <c r="L8" i="9" s="1"/>
  <c r="L10" i="9" s="1"/>
  <c r="K6" i="9"/>
  <c r="K8" i="9" s="1"/>
  <c r="K10" i="9" s="1"/>
  <c r="J6" i="9"/>
  <c r="J7" i="9" s="1"/>
  <c r="I6" i="9"/>
  <c r="I7" i="9" s="1"/>
  <c r="H6" i="9"/>
  <c r="H8" i="9" s="1"/>
  <c r="H10" i="9" s="1"/>
  <c r="G6" i="9"/>
  <c r="G8" i="9" s="1"/>
  <c r="G10" i="9" s="1"/>
  <c r="F6" i="9"/>
  <c r="F7" i="9" s="1"/>
  <c r="E6" i="9"/>
  <c r="E7" i="9" s="1"/>
  <c r="D6" i="9"/>
  <c r="D8" i="9" s="1"/>
  <c r="D10" i="9" s="1"/>
  <c r="C6" i="9"/>
  <c r="C8" i="9" s="1"/>
  <c r="C10" i="9" s="1"/>
  <c r="B6" i="9"/>
  <c r="B7" i="9" s="1"/>
  <c r="E24" i="8"/>
  <c r="F24" i="8"/>
  <c r="G24" i="8"/>
  <c r="H24" i="8"/>
  <c r="I24" i="8"/>
  <c r="J24" i="8"/>
  <c r="K24" i="8"/>
  <c r="L24" i="8"/>
  <c r="D24" i="8"/>
  <c r="D21" i="8"/>
  <c r="E21" i="8"/>
  <c r="F21" i="8"/>
  <c r="G21" i="8"/>
  <c r="H21" i="8"/>
  <c r="I21" i="8"/>
  <c r="J21" i="8"/>
  <c r="K21" i="8"/>
  <c r="L21" i="8"/>
  <c r="C21" i="8"/>
  <c r="D10" i="8"/>
  <c r="E10" i="8"/>
  <c r="F10" i="8"/>
  <c r="G10" i="8"/>
  <c r="H10" i="8"/>
  <c r="I10" i="8"/>
  <c r="J10" i="8"/>
  <c r="K10" i="8"/>
  <c r="L10" i="8"/>
  <c r="C10" i="8"/>
  <c r="L16" i="8"/>
  <c r="K16" i="8"/>
  <c r="J16" i="8"/>
  <c r="I16" i="8"/>
  <c r="H16" i="8"/>
  <c r="G16" i="8"/>
  <c r="F16" i="8"/>
  <c r="E16" i="8"/>
  <c r="D16" i="8"/>
  <c r="C16" i="8"/>
  <c r="L13" i="8"/>
  <c r="K13" i="8"/>
  <c r="J13" i="8"/>
  <c r="J17" i="8" s="1"/>
  <c r="I13" i="8"/>
  <c r="I17" i="8" s="1"/>
  <c r="H13" i="8"/>
  <c r="G13" i="8"/>
  <c r="F13" i="8"/>
  <c r="F17" i="8" s="1"/>
  <c r="E13" i="8"/>
  <c r="E17" i="8" s="1"/>
  <c r="D13" i="8"/>
  <c r="C13" i="8"/>
  <c r="J7" i="8"/>
  <c r="I7" i="8"/>
  <c r="F7" i="8"/>
  <c r="E7" i="8"/>
  <c r="L6" i="8"/>
  <c r="L7" i="8" s="1"/>
  <c r="K6" i="8"/>
  <c r="K7" i="8" s="1"/>
  <c r="J6" i="8"/>
  <c r="J8" i="8" s="1"/>
  <c r="I6" i="8"/>
  <c r="I8" i="8" s="1"/>
  <c r="H6" i="8"/>
  <c r="H7" i="8" s="1"/>
  <c r="G6" i="8"/>
  <c r="G7" i="8" s="1"/>
  <c r="F6" i="8"/>
  <c r="F8" i="8" s="1"/>
  <c r="E6" i="8"/>
  <c r="E8" i="8" s="1"/>
  <c r="D6" i="8"/>
  <c r="D7" i="8" s="1"/>
  <c r="C6" i="8"/>
  <c r="C7" i="8" s="1"/>
  <c r="E8" i="9" l="1"/>
  <c r="E10" i="9" s="1"/>
  <c r="I8" i="9"/>
  <c r="I10" i="9" s="1"/>
  <c r="M8" i="9"/>
  <c r="M10" i="9" s="1"/>
  <c r="B8" i="9"/>
  <c r="B10" i="9" s="1"/>
  <c r="F8" i="9"/>
  <c r="F10" i="9" s="1"/>
  <c r="J8" i="9"/>
  <c r="J10" i="9" s="1"/>
  <c r="N8" i="9"/>
  <c r="N10" i="9" s="1"/>
  <c r="E18" i="8"/>
  <c r="E19" i="8" s="1"/>
  <c r="I19" i="8"/>
  <c r="I18" i="8"/>
  <c r="J18" i="8"/>
  <c r="J19" i="8" s="1"/>
  <c r="F18" i="8"/>
  <c r="F19" i="8" s="1"/>
  <c r="C8" i="8"/>
  <c r="G8" i="8"/>
  <c r="K8" i="8"/>
  <c r="C17" i="8"/>
  <c r="G17" i="8"/>
  <c r="K17" i="8"/>
  <c r="D8" i="8"/>
  <c r="H8" i="8"/>
  <c r="L8" i="8"/>
  <c r="D17" i="8"/>
  <c r="H17" i="8"/>
  <c r="L17" i="8"/>
  <c r="D18" i="8" l="1"/>
  <c r="D19" i="8"/>
  <c r="K18" i="8"/>
  <c r="K19" i="8"/>
  <c r="G18" i="8"/>
  <c r="G19" i="8"/>
  <c r="L18" i="8"/>
  <c r="L19" i="8"/>
  <c r="C18" i="8"/>
  <c r="C19" i="8"/>
  <c r="H18" i="8"/>
  <c r="H19" i="8"/>
  <c r="F18" i="5" l="1"/>
  <c r="F19" i="5" s="1"/>
  <c r="F20" i="5" s="1"/>
  <c r="F22" i="5" s="1"/>
  <c r="E18" i="5"/>
  <c r="E19" i="5" s="1"/>
  <c r="E20" i="5" s="1"/>
  <c r="E22" i="5" s="1"/>
  <c r="C18" i="5"/>
  <c r="C19" i="5" s="1"/>
  <c r="C20" i="5" s="1"/>
  <c r="C22" i="5" s="1"/>
  <c r="B18" i="5"/>
  <c r="B19" i="5" s="1"/>
  <c r="B20" i="5" s="1"/>
  <c r="B22" i="5" s="1"/>
  <c r="F6" i="5"/>
  <c r="F7" i="5" s="1"/>
  <c r="F8" i="5" s="1"/>
  <c r="F10" i="5" s="1"/>
  <c r="E6" i="5"/>
  <c r="E7" i="5" s="1"/>
  <c r="E8" i="5" s="1"/>
  <c r="E10" i="5" s="1"/>
  <c r="C6" i="5"/>
  <c r="C7" i="5" s="1"/>
  <c r="C8" i="5" s="1"/>
  <c r="C10" i="5" s="1"/>
  <c r="B6" i="5"/>
  <c r="B7" i="5" s="1"/>
  <c r="B8" i="5" s="1"/>
  <c r="B10" i="5" s="1"/>
</calcChain>
</file>

<file path=xl/sharedStrings.xml><?xml version="1.0" encoding="utf-8"?>
<sst xmlns="http://schemas.openxmlformats.org/spreadsheetml/2006/main" count="276" uniqueCount="33">
  <si>
    <t>S</t>
  </si>
  <si>
    <t>K</t>
  </si>
  <si>
    <t>R</t>
  </si>
  <si>
    <t>T</t>
  </si>
  <si>
    <t>sigma</t>
  </si>
  <si>
    <t>d1</t>
  </si>
  <si>
    <t>d2</t>
  </si>
  <si>
    <t>c</t>
  </si>
  <si>
    <t>Market size</t>
  </si>
  <si>
    <t>annual output</t>
  </si>
  <si>
    <t>Fixed cost</t>
  </si>
  <si>
    <t>discount rate</t>
  </si>
  <si>
    <t>duration of project</t>
  </si>
  <si>
    <t>variable cost</t>
  </si>
  <si>
    <t>NPV</t>
  </si>
  <si>
    <t>uncertainty</t>
  </si>
  <si>
    <t>return</t>
  </si>
  <si>
    <t>profit</t>
  </si>
  <si>
    <t>coefficient of sigma wrt market size</t>
  </si>
  <si>
    <t>ratio</t>
  </si>
  <si>
    <t xml:space="preserve">   </t>
  </si>
  <si>
    <t>fixed cost</t>
  </si>
  <si>
    <t>high uncertainty</t>
  </si>
  <si>
    <t>low uncertainty</t>
  </si>
  <si>
    <t>low fixed cost</t>
  </si>
  <si>
    <t>high fixed cost</t>
  </si>
  <si>
    <t>Low fixed cost</t>
  </si>
  <si>
    <t>High fixed cost</t>
  </si>
  <si>
    <t>Table 2</t>
  </si>
  <si>
    <t>Table 1</t>
  </si>
  <si>
    <t>market size</t>
  </si>
  <si>
    <t xml:space="preserve">            </t>
  </si>
  <si>
    <t>coefficient of sigma wrt fixed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</si>
</sst>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2" borderId="0" xfId="0" applyFont="1" applyFill="1"/>
    <xf numFmtId="164" fontId="2" fillId="0" borderId="0" xfId="0" applyNumberFormat="1" applyFont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2" fillId="4" borderId="0" xfId="0" applyFont="1" applyFill="1"/>
    <xf numFmtId="2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2" fillId="5" borderId="0" xfId="0" applyFont="1" applyFill="1"/>
    <xf numFmtId="2" fontId="0" fillId="5" borderId="0" xfId="0" applyNumberForma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Figure1!$A$24</c:f>
              <c:strCache>
                <c:ptCount val="1"/>
                <c:pt idx="0">
                  <c:v>high uncertainty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Figure1!$B$23:$K$23</c:f>
              <c:numCache>
                <c:formatCode>General</c:formatCode>
                <c:ptCount val="10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Figure1!$B$24:$K$24</c:f>
              <c:numCache>
                <c:formatCode>General</c:formatCode>
                <c:ptCount val="10"/>
                <c:pt idx="0">
                  <c:v>0.99196034610120754</c:v>
                </c:pt>
                <c:pt idx="1">
                  <c:v>0.96399178860221058</c:v>
                </c:pt>
                <c:pt idx="2">
                  <c:v>0.94666521285280802</c:v>
                </c:pt>
                <c:pt idx="3">
                  <c:v>0.9337438463284411</c:v>
                </c:pt>
                <c:pt idx="4">
                  <c:v>0.92316428601292455</c:v>
                </c:pt>
                <c:pt idx="5">
                  <c:v>0.91409268577579317</c:v>
                </c:pt>
                <c:pt idx="6">
                  <c:v>0.90609281462361424</c:v>
                </c:pt>
                <c:pt idx="7">
                  <c:v>0.89890276546800441</c:v>
                </c:pt>
                <c:pt idx="8">
                  <c:v>0.89235091266959843</c:v>
                </c:pt>
                <c:pt idx="9">
                  <c:v>0.88631771176252372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C-40ED-A729-D9455A82970D}"/>
            </c:ext>
          </c:extLst>
        </c:ser>
        <c:ser>
          <c:idx val="1"/>
          <c:order val="1"/>
          <c:tx>
            <c:strRef>
              <c:f>Figure1!$A$25</c:f>
              <c:strCache>
                <c:ptCount val="1"/>
                <c:pt idx="0">
                  <c:v>low uncertainty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Figure1!$B$23:$K$23</c:f>
              <c:numCache>
                <c:formatCode>General</c:formatCode>
                <c:ptCount val="10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Figure1!$B$25:$K$25</c:f>
              <c:numCache>
                <c:formatCode>General</c:formatCode>
                <c:ptCount val="10"/>
                <c:pt idx="0">
                  <c:v>0.97768699333731868</c:v>
                </c:pt>
                <c:pt idx="1">
                  <c:v>0.78033824099846605</c:v>
                </c:pt>
                <c:pt idx="2">
                  <c:v>0.59167030963836476</c:v>
                </c:pt>
                <c:pt idx="3">
                  <c:v>0.44784656627270653</c:v>
                </c:pt>
                <c:pt idx="4">
                  <c:v>0.3419174006443062</c:v>
                </c:pt>
                <c:pt idx="5">
                  <c:v>0.26408955323652855</c:v>
                </c:pt>
                <c:pt idx="6">
                  <c:v>0.2064374832891368</c:v>
                </c:pt>
                <c:pt idx="7">
                  <c:v>0.16323254050457403</c:v>
                </c:pt>
                <c:pt idx="8">
                  <c:v>0.13045252285667225</c:v>
                </c:pt>
                <c:pt idx="9">
                  <c:v>0.10528075705510936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C-40ED-A729-D9455A82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485440"/>
        <c:axId val="542485024"/>
      </c:lineChart>
      <c:catAx>
        <c:axId val="54248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Fixed</a:t>
                </a:r>
                <a:r>
                  <a:rPr lang="en-US" sz="1600" baseline="0"/>
                  <a:t> Cost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485024"/>
        <c:crosses val="autoZero"/>
        <c:auto val="1"/>
        <c:lblAlgn val="ctr"/>
        <c:lblOffset val="100"/>
        <c:noMultiLvlLbl val="0"/>
      </c:catAx>
      <c:valAx>
        <c:axId val="542485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Variable</a:t>
                </a:r>
                <a:r>
                  <a:rPr lang="en-US" sz="1600" baseline="0"/>
                  <a:t> Cost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4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Figure8!$B$28:$L$28</c:f>
              <c:numCache>
                <c:formatCode>General</c:formatCode>
                <c:ptCount val="11"/>
                <c:pt idx="0">
                  <c:v>0.22</c:v>
                </c:pt>
                <c:pt idx="1">
                  <c:v>0.2</c:v>
                </c:pt>
                <c:pt idx="2">
                  <c:v>0.18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0.04</c:v>
                </c:pt>
                <c:pt idx="10">
                  <c:v>0.02</c:v>
                </c:pt>
              </c:numCache>
            </c:numRef>
          </c:cat>
          <c:val>
            <c:numRef>
              <c:f>Figure8!$B$29:$L$29</c:f>
              <c:numCache>
                <c:formatCode>General</c:formatCode>
                <c:ptCount val="11"/>
                <c:pt idx="0">
                  <c:v>1</c:v>
                </c:pt>
                <c:pt idx="1">
                  <c:v>0.95383032544228263</c:v>
                </c:pt>
                <c:pt idx="2">
                  <c:v>0.90455749801836571</c:v>
                </c:pt>
                <c:pt idx="3">
                  <c:v>0.852376296910069</c:v>
                </c:pt>
                <c:pt idx="4">
                  <c:v>0.7975923612704745</c:v>
                </c:pt>
                <c:pt idx="5">
                  <c:v>0.74062777403565905</c:v>
                </c:pt>
                <c:pt idx="6">
                  <c:v>0.68201949177504806</c:v>
                </c:pt>
                <c:pt idx="7">
                  <c:v>0.62240935889751903</c:v>
                </c:pt>
                <c:pt idx="8">
                  <c:v>0.56252518961461695</c:v>
                </c:pt>
                <c:pt idx="9">
                  <c:v>0.50315335737931777</c:v>
                </c:pt>
                <c:pt idx="10">
                  <c:v>0.44510438056040857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9-4893-94F4-08F5DB9811E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Figure8!$B$28:$L$28</c:f>
              <c:numCache>
                <c:formatCode>General</c:formatCode>
                <c:ptCount val="11"/>
                <c:pt idx="0">
                  <c:v>0.22</c:v>
                </c:pt>
                <c:pt idx="1">
                  <c:v>0.2</c:v>
                </c:pt>
                <c:pt idx="2">
                  <c:v>0.18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0.04</c:v>
                </c:pt>
                <c:pt idx="10">
                  <c:v>0.02</c:v>
                </c:pt>
              </c:numCache>
            </c:numRef>
          </c:cat>
          <c:val>
            <c:numRef>
              <c:f>Figure8!$B$30:$L$30</c:f>
              <c:numCache>
                <c:formatCode>General</c:formatCode>
                <c:ptCount val="11"/>
                <c:pt idx="0">
                  <c:v>1</c:v>
                </c:pt>
                <c:pt idx="1">
                  <c:v>0.97156025356161613</c:v>
                </c:pt>
                <c:pt idx="2">
                  <c:v>0.94181158526767705</c:v>
                </c:pt>
                <c:pt idx="3">
                  <c:v>0.91081708080809909</c:v>
                </c:pt>
                <c:pt idx="4">
                  <c:v>0.87865654495604795</c:v>
                </c:pt>
                <c:pt idx="5">
                  <c:v>0.84542645811189665</c:v>
                </c:pt>
                <c:pt idx="6">
                  <c:v>0.81123956130940611</c:v>
                </c:pt>
                <c:pt idx="7">
                  <c:v>0.7762240522307603</c:v>
                </c:pt>
                <c:pt idx="8">
                  <c:v>0.74052238701605744</c:v>
                </c:pt>
                <c:pt idx="9">
                  <c:v>0.70428969607340752</c:v>
                </c:pt>
                <c:pt idx="10">
                  <c:v>0.66769183614232019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9-4893-94F4-08F5DB9811E6}"/>
            </c:ext>
          </c:extLst>
        </c:ser>
        <c:ser>
          <c:idx val="2"/>
          <c:order val="2"/>
          <c:tx>
            <c:v>variable cost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6E9-4893-94F4-08F5DB981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07584"/>
        <c:axId val="451906752"/>
      </c:lineChart>
      <c:catAx>
        <c:axId val="45190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discount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06752"/>
        <c:crosses val="autoZero"/>
        <c:auto val="1"/>
        <c:lblAlgn val="ctr"/>
        <c:lblOffset val="100"/>
        <c:noMultiLvlLbl val="0"/>
      </c:catAx>
      <c:valAx>
        <c:axId val="451906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variable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0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[2]Fig9Cal!$C$31:$O$31</c:f>
              <c:numCache>
                <c:formatCode>General</c:formatCode>
                <c:ptCount val="1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</c:numCache>
            </c:numRef>
          </c:cat>
          <c:val>
            <c:numRef>
              <c:f>[2]Fig9Cal!$C$32:$O$32</c:f>
              <c:numCache>
                <c:formatCode>General</c:formatCode>
                <c:ptCount val="13"/>
                <c:pt idx="0">
                  <c:v>2.2422545631574309E-2</c:v>
                </c:pt>
                <c:pt idx="1">
                  <c:v>5.2070907144125878E-2</c:v>
                </c:pt>
                <c:pt idx="2">
                  <c:v>5.7121258414329912E-2</c:v>
                </c:pt>
                <c:pt idx="3">
                  <c:v>5.3264631636507964E-2</c:v>
                </c:pt>
                <c:pt idx="4">
                  <c:v>4.610107990171719E-2</c:v>
                </c:pt>
                <c:pt idx="5">
                  <c:v>3.7991899910113425E-2</c:v>
                </c:pt>
                <c:pt idx="6">
                  <c:v>3.0012376566457499E-2</c:v>
                </c:pt>
                <c:pt idx="7">
                  <c:v>2.2655521735327255E-2</c:v>
                </c:pt>
                <c:pt idx="8">
                  <c:v>1.6127773201961348E-2</c:v>
                </c:pt>
                <c:pt idx="9">
                  <c:v>1.048739557150058E-2</c:v>
                </c:pt>
                <c:pt idx="10">
                  <c:v>5.7145766752446647E-3</c:v>
                </c:pt>
                <c:pt idx="11">
                  <c:v>1.7490757307436766E-3</c:v>
                </c:pt>
                <c:pt idx="12">
                  <c:v>-1.4886671371464599E-3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4-46A2-8A9B-205C4502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628416"/>
        <c:axId val="617700256"/>
      </c:lineChart>
      <c:catAx>
        <c:axId val="65762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Output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00256"/>
        <c:crosses val="autoZero"/>
        <c:auto val="1"/>
        <c:lblAlgn val="ctr"/>
        <c:lblOffset val="100"/>
        <c:noMultiLvlLbl val="0"/>
      </c:catAx>
      <c:valAx>
        <c:axId val="617700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2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Figure10!$D$19:$J$19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cat>
          <c:val>
            <c:numRef>
              <c:f>Figure10!$D$20:$J$20</c:f>
              <c:numCache>
                <c:formatCode>General</c:formatCode>
                <c:ptCount val="7"/>
                <c:pt idx="0">
                  <c:v>1.3235125310516294E-2</c:v>
                </c:pt>
                <c:pt idx="1">
                  <c:v>5.4298885460074109E-2</c:v>
                </c:pt>
                <c:pt idx="2">
                  <c:v>9.4345708047031795E-2</c:v>
                </c:pt>
                <c:pt idx="3">
                  <c:v>0.11784876527732635</c:v>
                </c:pt>
                <c:pt idx="4">
                  <c:v>0.11382474812414634</c:v>
                </c:pt>
                <c:pt idx="5">
                  <c:v>8.0610338718379637E-2</c:v>
                </c:pt>
                <c:pt idx="6">
                  <c:v>2.5354879542749398E-2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E-479D-8592-A29C7F3C5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226608"/>
        <c:axId val="475225360"/>
      </c:lineChart>
      <c:catAx>
        <c:axId val="4752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5360"/>
        <c:crosses val="autoZero"/>
        <c:auto val="1"/>
        <c:lblAlgn val="ctr"/>
        <c:lblOffset val="100"/>
        <c:noMultiLvlLbl val="0"/>
      </c:catAx>
      <c:valAx>
        <c:axId val="47522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Figure11!$E$13:$O$13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Figure11!$E$14:$O$14</c:f>
              <c:numCache>
                <c:formatCode>General</c:formatCode>
                <c:ptCount val="11"/>
                <c:pt idx="0">
                  <c:v>-0.31984712782320962</c:v>
                </c:pt>
                <c:pt idx="1">
                  <c:v>6.2258720639733159E-2</c:v>
                </c:pt>
                <c:pt idx="2">
                  <c:v>0.20276689152148009</c:v>
                </c:pt>
                <c:pt idx="3">
                  <c:v>0.26020773541077441</c:v>
                </c:pt>
                <c:pt idx="4">
                  <c:v>0.28030581155792345</c:v>
                </c:pt>
                <c:pt idx="5">
                  <c:v>0.28151763654620127</c:v>
                </c:pt>
                <c:pt idx="6">
                  <c:v>0.27265646939068583</c:v>
                </c:pt>
                <c:pt idx="7">
                  <c:v>0.25837934520620925</c:v>
                </c:pt>
                <c:pt idx="8">
                  <c:v>0.2413148022191359</c:v>
                </c:pt>
                <c:pt idx="9">
                  <c:v>0.22301254347899166</c:v>
                </c:pt>
                <c:pt idx="10">
                  <c:v>0.20441134741112635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6-4666-8E81-A1CE598E9A5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Figure11!$E$13:$O$13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Figure11!$E$15:$O$15</c:f>
              <c:numCache>
                <c:formatCode>General</c:formatCode>
                <c:ptCount val="11"/>
                <c:pt idx="0">
                  <c:v>-6.3759680660401219E-2</c:v>
                </c:pt>
                <c:pt idx="1">
                  <c:v>0.11492654060164945</c:v>
                </c:pt>
                <c:pt idx="2">
                  <c:v>0.14783386746900906</c:v>
                </c:pt>
                <c:pt idx="3">
                  <c:v>0.1430440656868063</c:v>
                </c:pt>
                <c:pt idx="4">
                  <c:v>0.12620294190366455</c:v>
                </c:pt>
                <c:pt idx="5">
                  <c:v>0.10603717162726026</c:v>
                </c:pt>
                <c:pt idx="6">
                  <c:v>8.6012276161496648E-2</c:v>
                </c:pt>
                <c:pt idx="7">
                  <c:v>6.7567404331913467E-2</c:v>
                </c:pt>
                <c:pt idx="8">
                  <c:v>5.12549535761034E-2</c:v>
                </c:pt>
                <c:pt idx="9">
                  <c:v>3.7208505222106024E-2</c:v>
                </c:pt>
                <c:pt idx="10">
                  <c:v>2.5356714135044166E-2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6-4666-8E81-A1CE598E9A5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Figure11!$E$13:$O$13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Figure11!$E$16:$O$16</c:f>
              <c:numCache>
                <c:formatCode>General</c:formatCode>
                <c:ptCount val="11"/>
                <c:pt idx="0">
                  <c:v>2.1616228888517112E-2</c:v>
                </c:pt>
                <c:pt idx="1">
                  <c:v>6.0546395741240197E-2</c:v>
                </c:pt>
                <c:pt idx="2">
                  <c:v>4.8257051328648E-2</c:v>
                </c:pt>
                <c:pt idx="3">
                  <c:v>3.0248619800849821E-2</c:v>
                </c:pt>
                <c:pt idx="4">
                  <c:v>1.4736345456110342E-2</c:v>
                </c:pt>
                <c:pt idx="5">
                  <c:v>3.2429460794780895E-3</c:v>
                </c:pt>
                <c:pt idx="6">
                  <c:v>-4.5111394077249458E-3</c:v>
                </c:pt>
                <c:pt idx="7">
                  <c:v>-9.2977050856647165E-3</c:v>
                </c:pt>
                <c:pt idx="8">
                  <c:v>-1.1934110272253126E-2</c:v>
                </c:pt>
                <c:pt idx="9">
                  <c:v>-1.3121795265757803E-2</c:v>
                </c:pt>
                <c:pt idx="10">
                  <c:v>-1.3400388970449898E-2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F6-4666-8E81-A1CE598E9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148864"/>
        <c:axId val="556149696"/>
      </c:lineChart>
      <c:catAx>
        <c:axId val="556148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output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49696"/>
        <c:crosses val="autoZero"/>
        <c:auto val="1"/>
        <c:lblAlgn val="ctr"/>
        <c:lblOffset val="100"/>
        <c:noMultiLvlLbl val="0"/>
      </c:catAx>
      <c:valAx>
        <c:axId val="556149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rate</a:t>
                </a:r>
                <a:r>
                  <a:rPr lang="en-US" sz="1200" baseline="0"/>
                  <a:t> of return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48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Figure12!$E$13:$O$13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Figure12!$E$14:$O$14</c:f>
              <c:numCache>
                <c:formatCode>General</c:formatCode>
                <c:ptCount val="11"/>
                <c:pt idx="0">
                  <c:v>-0.31984712782320962</c:v>
                </c:pt>
                <c:pt idx="1">
                  <c:v>6.2258720639733159E-2</c:v>
                </c:pt>
                <c:pt idx="2">
                  <c:v>0.20276689152148009</c:v>
                </c:pt>
                <c:pt idx="3">
                  <c:v>0.26020773541077441</c:v>
                </c:pt>
                <c:pt idx="4">
                  <c:v>0.28030581155792345</c:v>
                </c:pt>
                <c:pt idx="5">
                  <c:v>0.28151763654620127</c:v>
                </c:pt>
                <c:pt idx="6">
                  <c:v>0.27265646939068583</c:v>
                </c:pt>
                <c:pt idx="7">
                  <c:v>0.25837934520620925</c:v>
                </c:pt>
                <c:pt idx="8">
                  <c:v>0.2413148022191359</c:v>
                </c:pt>
                <c:pt idx="9">
                  <c:v>0.22301254347899166</c:v>
                </c:pt>
                <c:pt idx="10">
                  <c:v>0.20441134741112635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7-43D2-8F85-44B8833789C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Figure12!$E$13:$O$13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Figure12!$E$15:$O$15</c:f>
              <c:numCache>
                <c:formatCode>General</c:formatCode>
                <c:ptCount val="11"/>
                <c:pt idx="0">
                  <c:v>-0.34534437460867429</c:v>
                </c:pt>
                <c:pt idx="1">
                  <c:v>-7.2830943542297874E-3</c:v>
                </c:pt>
                <c:pt idx="2">
                  <c:v>9.1841450378718728E-2</c:v>
                </c:pt>
                <c:pt idx="3">
                  <c:v>0.11595944884789262</c:v>
                </c:pt>
                <c:pt idx="4">
                  <c:v>0.11129798058936084</c:v>
                </c:pt>
                <c:pt idx="5">
                  <c:v>9.5402201321393446E-2</c:v>
                </c:pt>
                <c:pt idx="6">
                  <c:v>7.5874670851763609E-2</c:v>
                </c:pt>
                <c:pt idx="7">
                  <c:v>5.6209395631816345E-2</c:v>
                </c:pt>
                <c:pt idx="8">
                  <c:v>3.8012548196969302E-2</c:v>
                </c:pt>
                <c:pt idx="9">
                  <c:v>2.1962017907548783E-2</c:v>
                </c:pt>
                <c:pt idx="10">
                  <c:v>8.2605554940283245E-3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7-43D2-8F85-44B8833789C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Figure12!$E$13:$O$13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Figure12!$E$16:$O$16</c:f>
              <c:numCache>
                <c:formatCode>General</c:formatCode>
                <c:ptCount val="11"/>
                <c:pt idx="0">
                  <c:v>-0.39214085744358357</c:v>
                </c:pt>
                <c:pt idx="1">
                  <c:v>-0.1194967545737837</c:v>
                </c:pt>
                <c:pt idx="2">
                  <c:v>-6.449423165147683E-2</c:v>
                </c:pt>
                <c:pt idx="3">
                  <c:v>-6.1612643010031776E-2</c:v>
                </c:pt>
                <c:pt idx="4">
                  <c:v>-7.0313711807491991E-2</c:v>
                </c:pt>
                <c:pt idx="5">
                  <c:v>-7.8761810609512956E-2</c:v>
                </c:pt>
                <c:pt idx="6">
                  <c:v>-8.3871967260378766E-2</c:v>
                </c:pt>
                <c:pt idx="7">
                  <c:v>-8.5493240518473332E-2</c:v>
                </c:pt>
                <c:pt idx="8">
                  <c:v>-8.4391938691785254E-2</c:v>
                </c:pt>
                <c:pt idx="9">
                  <c:v>-8.1489416167957934E-2</c:v>
                </c:pt>
                <c:pt idx="10">
                  <c:v>-7.7579417702878031E-2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7-43D2-8F85-44B88337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205888"/>
        <c:axId val="641205472"/>
      </c:lineChart>
      <c:catAx>
        <c:axId val="64120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output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05472"/>
        <c:crosses val="autoZero"/>
        <c:auto val="1"/>
        <c:lblAlgn val="ctr"/>
        <c:lblOffset val="100"/>
        <c:noMultiLvlLbl val="0"/>
      </c:catAx>
      <c:valAx>
        <c:axId val="641205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rate</a:t>
                </a:r>
                <a:r>
                  <a:rPr lang="en-US" sz="1200" baseline="0"/>
                  <a:t> of return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0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Figure2!$D$28</c:f>
              <c:strCache>
                <c:ptCount val="1"/>
                <c:pt idx="0">
                  <c:v>low fixed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Figure2!$E$27:$O$27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Figure2!$E$28:$O$28</c:f>
              <c:numCache>
                <c:formatCode>General</c:formatCode>
                <c:ptCount val="11"/>
                <c:pt idx="0">
                  <c:v>-5.8034348840400873E-2</c:v>
                </c:pt>
                <c:pt idx="1">
                  <c:v>2.2205887351085914E-2</c:v>
                </c:pt>
                <c:pt idx="2">
                  <c:v>7.7265230388155748E-2</c:v>
                </c:pt>
                <c:pt idx="3">
                  <c:v>0.11738938828150079</c:v>
                </c:pt>
                <c:pt idx="4">
                  <c:v>0.14792948898353919</c:v>
                </c:pt>
                <c:pt idx="5">
                  <c:v>0.17195305089107657</c:v>
                </c:pt>
                <c:pt idx="6">
                  <c:v>0.19134471863647926</c:v>
                </c:pt>
                <c:pt idx="7">
                  <c:v>0.20732629423996518</c:v>
                </c:pt>
                <c:pt idx="8">
                  <c:v>0.22072459332677236</c:v>
                </c:pt>
                <c:pt idx="9">
                  <c:v>0.23211912451773498</c:v>
                </c:pt>
                <c:pt idx="10">
                  <c:v>0.24192812059892937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3-4FD3-BAF3-A4018026B6D6}"/>
            </c:ext>
          </c:extLst>
        </c:ser>
        <c:ser>
          <c:idx val="1"/>
          <c:order val="1"/>
          <c:tx>
            <c:strRef>
              <c:f>Figure2!$D$29</c:f>
              <c:strCache>
                <c:ptCount val="1"/>
                <c:pt idx="0">
                  <c:v>high fixed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Figure2!$E$27:$O$27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Figure2!$E$29:$O$29</c:f>
              <c:numCache>
                <c:formatCode>General</c:formatCode>
                <c:ptCount val="11"/>
                <c:pt idx="0">
                  <c:v>-0.33584491302037461</c:v>
                </c:pt>
                <c:pt idx="1">
                  <c:v>-0.20361395173101221</c:v>
                </c:pt>
                <c:pt idx="2">
                  <c:v>-9.5572994389076682E-2</c:v>
                </c:pt>
                <c:pt idx="3">
                  <c:v>-5.6404295047151123E-3</c:v>
                </c:pt>
                <c:pt idx="4">
                  <c:v>7.0384350727750608E-2</c:v>
                </c:pt>
                <c:pt idx="5">
                  <c:v>0.13549598270270813</c:v>
                </c:pt>
                <c:pt idx="6">
                  <c:v>0.19188693374886148</c:v>
                </c:pt>
                <c:pt idx="7">
                  <c:v>0.24119923891700154</c:v>
                </c:pt>
                <c:pt idx="8">
                  <c:v>0.28468703632800679</c:v>
                </c:pt>
                <c:pt idx="9">
                  <c:v>0.32332472072734336</c:v>
                </c:pt>
                <c:pt idx="10">
                  <c:v>0.35788082186928938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3-4FD3-BAF3-A4018026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257408"/>
        <c:axId val="542256576"/>
      </c:lineChart>
      <c:catAx>
        <c:axId val="5422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6576"/>
        <c:crosses val="autoZero"/>
        <c:auto val="1"/>
        <c:lblAlgn val="ctr"/>
        <c:lblOffset val="100"/>
        <c:noMultiLvlLbl val="0"/>
      </c:catAx>
      <c:valAx>
        <c:axId val="54225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'[1]5'!$B$14:$K$14</c:f>
              <c:numCache>
                <c:formatCode>General</c:formatCode>
                <c:ptCount val="10"/>
                <c:pt idx="0">
                  <c:v>0.29469294183731232</c:v>
                </c:pt>
                <c:pt idx="1">
                  <c:v>0.42650130071758974</c:v>
                </c:pt>
                <c:pt idx="2">
                  <c:v>0.43982201588937286</c:v>
                </c:pt>
                <c:pt idx="3">
                  <c:v>0.38568968464899189</c:v>
                </c:pt>
                <c:pt idx="4">
                  <c:v>0.30086648133682004</c:v>
                </c:pt>
                <c:pt idx="5">
                  <c:v>0.20682359303346853</c:v>
                </c:pt>
                <c:pt idx="6">
                  <c:v>0.11444548773992458</c:v>
                </c:pt>
                <c:pt idx="7">
                  <c:v>2.8528675462641928E-2</c:v>
                </c:pt>
                <c:pt idx="8">
                  <c:v>-4.9290861340789194E-2</c:v>
                </c:pt>
                <c:pt idx="9">
                  <c:v>-0.11889605984608564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F-4CC7-8835-E195D995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692464"/>
        <c:axId val="1"/>
      </c:lineChart>
      <c:catAx>
        <c:axId val="55769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769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'[1]5'!$B$15:$K$15</c:f>
              <c:numCache>
                <c:formatCode>General</c:formatCode>
                <c:ptCount val="10"/>
                <c:pt idx="0">
                  <c:v>2.2761608742464485</c:v>
                </c:pt>
                <c:pt idx="1">
                  <c:v>2.9898416531624736</c:v>
                </c:pt>
                <c:pt idx="2">
                  <c:v>3.0546971155854727</c:v>
                </c:pt>
                <c:pt idx="3">
                  <c:v>2.7833770354340963</c:v>
                </c:pt>
                <c:pt idx="4">
                  <c:v>2.3128160011290184</c:v>
                </c:pt>
                <c:pt idx="5">
                  <c:v>1.7137848002589777</c:v>
                </c:pt>
                <c:pt idx="6">
                  <c:v>1.0269276424818052</c:v>
                </c:pt>
                <c:pt idx="7">
                  <c:v>0.27737365173420692</c:v>
                </c:pt>
                <c:pt idx="8">
                  <c:v>-0.51846415834715032</c:v>
                </c:pt>
                <c:pt idx="9">
                  <c:v>-1.3493987987991112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2C9-915D-99E23243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594544"/>
        <c:axId val="1"/>
      </c:lineChart>
      <c:catAx>
        <c:axId val="551594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Fixed cost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NPV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9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'[1]6'!$B$4:$K$4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'[1]6'!$B$15:$K$15</c:f>
              <c:numCache>
                <c:formatCode>General</c:formatCode>
                <c:ptCount val="10"/>
                <c:pt idx="0">
                  <c:v>-5.0371665384389495</c:v>
                </c:pt>
                <c:pt idx="1">
                  <c:v>-0.82324524812589317</c:v>
                </c:pt>
                <c:pt idx="2">
                  <c:v>1.9179932866247427</c:v>
                </c:pt>
                <c:pt idx="3">
                  <c:v>3.2882932639408935</c:v>
                </c:pt>
                <c:pt idx="4">
                  <c:v>3.6291020356398178</c:v>
                </c:pt>
                <c:pt idx="5">
                  <c:v>3.2704599623361688</c:v>
                </c:pt>
                <c:pt idx="6">
                  <c:v>2.4746551255562608</c:v>
                </c:pt>
                <c:pt idx="7">
                  <c:v>1.4344164107400843</c:v>
                </c:pt>
                <c:pt idx="8">
                  <c:v>0.28471555045878461</c:v>
                </c:pt>
                <c:pt idx="9">
                  <c:v>-0.88378784396993382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B-4BEF-B9BF-19F331A1B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897008"/>
        <c:axId val="1"/>
      </c:lineChart>
      <c:catAx>
        <c:axId val="55589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Duration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NPV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89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Figure5!$A$29</c:f>
              <c:strCache>
                <c:ptCount val="1"/>
                <c:pt idx="0">
                  <c:v>Low fixed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Figure5!$B$28:$L$28</c:f>
              <c:numCache>
                <c:formatCode>General</c:formatCode>
                <c:ptCount val="11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</c:v>
                </c:pt>
              </c:numCache>
            </c:numRef>
          </c:cat>
          <c:val>
            <c:numRef>
              <c:f>Figure5!$B$29:$L$29</c:f>
              <c:numCache>
                <c:formatCode>General</c:formatCode>
                <c:ptCount val="11"/>
                <c:pt idx="0">
                  <c:v>1</c:v>
                </c:pt>
                <c:pt idx="1">
                  <c:v>0.98296498334612703</c:v>
                </c:pt>
                <c:pt idx="2">
                  <c:v>0.95819753523591333</c:v>
                </c:pt>
                <c:pt idx="3">
                  <c:v>0.92348610733974312</c:v>
                </c:pt>
                <c:pt idx="4">
                  <c:v>0.8768051614690765</c:v>
                </c:pt>
                <c:pt idx="5">
                  <c:v>0.81680771462174084</c:v>
                </c:pt>
                <c:pt idx="6">
                  <c:v>0.74336715767846495</c:v>
                </c:pt>
                <c:pt idx="7">
                  <c:v>0.6580067739147093</c:v>
                </c:pt>
                <c:pt idx="8">
                  <c:v>0.56403387369973434</c:v>
                </c:pt>
                <c:pt idx="9">
                  <c:v>0.46625180107708097</c:v>
                </c:pt>
                <c:pt idx="10">
                  <c:v>0.37025419777043728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F-4EBA-9B8E-EBB419E70F6D}"/>
            </c:ext>
          </c:extLst>
        </c:ser>
        <c:ser>
          <c:idx val="1"/>
          <c:order val="1"/>
          <c:tx>
            <c:strRef>
              <c:f>Figure5!$A$30</c:f>
              <c:strCache>
                <c:ptCount val="1"/>
                <c:pt idx="0">
                  <c:v>High fixed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Figure5!$B$28:$L$28</c:f>
              <c:numCache>
                <c:formatCode>General</c:formatCode>
                <c:ptCount val="11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</c:v>
                </c:pt>
              </c:numCache>
            </c:numRef>
          </c:cat>
          <c:val>
            <c:numRef>
              <c:f>Figure5!$B$30:$L$30</c:f>
              <c:numCache>
                <c:formatCode>General</c:formatCode>
                <c:ptCount val="11"/>
                <c:pt idx="0">
                  <c:v>1</c:v>
                </c:pt>
                <c:pt idx="1">
                  <c:v>0.97090895358012963</c:v>
                </c:pt>
                <c:pt idx="2">
                  <c:v>0.93076233881295811</c:v>
                </c:pt>
                <c:pt idx="3">
                  <c:v>0.8776848133564451</c:v>
                </c:pt>
                <c:pt idx="4">
                  <c:v>0.81071403895847816</c:v>
                </c:pt>
                <c:pt idx="5">
                  <c:v>0.7303345566688656</c:v>
                </c:pt>
                <c:pt idx="6">
                  <c:v>0.63882252512851723</c:v>
                </c:pt>
                <c:pt idx="7">
                  <c:v>0.5402254553907252</c:v>
                </c:pt>
                <c:pt idx="8">
                  <c:v>0.43989149277279049</c:v>
                </c:pt>
                <c:pt idx="9">
                  <c:v>0.3436160546126667</c:v>
                </c:pt>
                <c:pt idx="10">
                  <c:v>0.25662611096299998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F-4EBA-9B8E-EBB419E70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905696"/>
        <c:axId val="415905280"/>
      </c:lineChart>
      <c:catAx>
        <c:axId val="41590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discount</a:t>
                </a:r>
                <a:r>
                  <a:rPr lang="en-US" sz="1200"/>
                  <a:t>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05280"/>
        <c:crosses val="autoZero"/>
        <c:auto val="1"/>
        <c:lblAlgn val="ctr"/>
        <c:lblOffset val="100"/>
        <c:noMultiLvlLbl val="0"/>
      </c:catAx>
      <c:valAx>
        <c:axId val="415905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variable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0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Figure6!$D$23:$L$23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Figure6!$D$24:$L$24</c:f>
              <c:numCache>
                <c:formatCode>General</c:formatCode>
                <c:ptCount val="9"/>
                <c:pt idx="0">
                  <c:v>1.3075228590569634</c:v>
                </c:pt>
                <c:pt idx="1">
                  <c:v>1.2597553395711523</c:v>
                </c:pt>
                <c:pt idx="2">
                  <c:v>1.2925212321403923</c:v>
                </c:pt>
                <c:pt idx="3">
                  <c:v>1.3416298820735941</c:v>
                </c:pt>
                <c:pt idx="4">
                  <c:v>1.3994936355587344</c:v>
                </c:pt>
                <c:pt idx="5">
                  <c:v>1.4643812135784668</c:v>
                </c:pt>
                <c:pt idx="6">
                  <c:v>1.5360444144038545</c:v>
                </c:pt>
                <c:pt idx="7">
                  <c:v>1.6148320272139913</c:v>
                </c:pt>
                <c:pt idx="8">
                  <c:v>1.7014488957361802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FD-46F2-A007-5D69ABF0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16032"/>
        <c:axId val="250809792"/>
      </c:scatterChart>
      <c:valAx>
        <c:axId val="250816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Duration of projects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809792"/>
        <c:crosses val="autoZero"/>
        <c:crossBetween val="midCat"/>
      </c:valAx>
      <c:valAx>
        <c:axId val="250809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Ratio</a:t>
                </a:r>
                <a:r>
                  <a:rPr lang="en-US" sz="1600" baseline="0"/>
                  <a:t> of profits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81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Figure7!$B$13:$O$13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xVal>
          <c:yVal>
            <c:numRef>
              <c:f>Figure7!$B$14:$O$14</c:f>
              <c:numCache>
                <c:formatCode>General</c:formatCode>
                <c:ptCount val="14"/>
                <c:pt idx="0">
                  <c:v>0.28298601805283585</c:v>
                </c:pt>
                <c:pt idx="1">
                  <c:v>0.1945681549883766</c:v>
                </c:pt>
                <c:pt idx="2">
                  <c:v>0.14209782067543766</c:v>
                </c:pt>
                <c:pt idx="3">
                  <c:v>0.10802825601131934</c:v>
                </c:pt>
                <c:pt idx="4">
                  <c:v>8.376372215525113E-2</c:v>
                </c:pt>
                <c:pt idx="5">
                  <c:v>6.5361125862358371E-2</c:v>
                </c:pt>
                <c:pt idx="6">
                  <c:v>5.077455174872416E-2</c:v>
                </c:pt>
                <c:pt idx="7">
                  <c:v>3.8831799630682125E-2</c:v>
                </c:pt>
                <c:pt idx="8">
                  <c:v>2.880932859517504E-2</c:v>
                </c:pt>
                <c:pt idx="9">
                  <c:v>2.0233719276611876E-2</c:v>
                </c:pt>
                <c:pt idx="10">
                  <c:v>1.2780744825685759E-2</c:v>
                </c:pt>
                <c:pt idx="11">
                  <c:v>6.2198291467103978E-3</c:v>
                </c:pt>
                <c:pt idx="12">
                  <c:v>3.821734947982271E-4</c:v>
                </c:pt>
                <c:pt idx="13">
                  <c:v>-4.859343260723608E-3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A5-423B-8DB1-9418CFCA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280192"/>
        <c:axId val="538286848"/>
      </c:scatterChart>
      <c:valAx>
        <c:axId val="53828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Duration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86848"/>
        <c:crosses val="autoZero"/>
        <c:crossBetween val="midCat"/>
      </c:valAx>
      <c:valAx>
        <c:axId val="538286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Discount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8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4203849518811"/>
          <c:y val="2.5428331875182269E-2"/>
          <c:w val="0.89655796150481193"/>
          <c:h val="0.8903204286964129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Figure8!$B$28:$L$28</c:f>
              <c:numCache>
                <c:formatCode>General</c:formatCode>
                <c:ptCount val="11"/>
                <c:pt idx="0">
                  <c:v>0.22</c:v>
                </c:pt>
                <c:pt idx="1">
                  <c:v>0.2</c:v>
                </c:pt>
                <c:pt idx="2">
                  <c:v>0.18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0.04</c:v>
                </c:pt>
                <c:pt idx="10">
                  <c:v>0.02</c:v>
                </c:pt>
              </c:numCache>
            </c:numRef>
          </c:cat>
          <c:val>
            <c:numRef>
              <c:f>Figure8!$B$29:$L$29</c:f>
              <c:numCache>
                <c:formatCode>General</c:formatCode>
                <c:ptCount val="11"/>
                <c:pt idx="0">
                  <c:v>1</c:v>
                </c:pt>
                <c:pt idx="1">
                  <c:v>0.95383032544228263</c:v>
                </c:pt>
                <c:pt idx="2">
                  <c:v>0.90455749801836571</c:v>
                </c:pt>
                <c:pt idx="3">
                  <c:v>0.852376296910069</c:v>
                </c:pt>
                <c:pt idx="4">
                  <c:v>0.7975923612704745</c:v>
                </c:pt>
                <c:pt idx="5">
                  <c:v>0.74062777403565905</c:v>
                </c:pt>
                <c:pt idx="6">
                  <c:v>0.68201949177504806</c:v>
                </c:pt>
                <c:pt idx="7">
                  <c:v>0.62240935889751903</c:v>
                </c:pt>
                <c:pt idx="8">
                  <c:v>0.56252518961461695</c:v>
                </c:pt>
                <c:pt idx="9">
                  <c:v>0.50315335737931777</c:v>
                </c:pt>
                <c:pt idx="10">
                  <c:v>0.44510438056040857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2-4F6F-9C6A-8447CD3EA28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Figure8!$B$28:$L$28</c:f>
              <c:numCache>
                <c:formatCode>General</c:formatCode>
                <c:ptCount val="11"/>
                <c:pt idx="0">
                  <c:v>0.22</c:v>
                </c:pt>
                <c:pt idx="1">
                  <c:v>0.2</c:v>
                </c:pt>
                <c:pt idx="2">
                  <c:v>0.18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0.04</c:v>
                </c:pt>
                <c:pt idx="10">
                  <c:v>0.02</c:v>
                </c:pt>
              </c:numCache>
            </c:numRef>
          </c:cat>
          <c:val>
            <c:numRef>
              <c:f>Figure8!$B$30:$L$30</c:f>
              <c:numCache>
                <c:formatCode>General</c:formatCode>
                <c:ptCount val="11"/>
                <c:pt idx="0">
                  <c:v>1</c:v>
                </c:pt>
                <c:pt idx="1">
                  <c:v>0.97156025356161613</c:v>
                </c:pt>
                <c:pt idx="2">
                  <c:v>0.94181158526767705</c:v>
                </c:pt>
                <c:pt idx="3">
                  <c:v>0.91081708080809909</c:v>
                </c:pt>
                <c:pt idx="4">
                  <c:v>0.87865654495604795</c:v>
                </c:pt>
                <c:pt idx="5">
                  <c:v>0.84542645811189665</c:v>
                </c:pt>
                <c:pt idx="6">
                  <c:v>0.81123956130940611</c:v>
                </c:pt>
                <c:pt idx="7">
                  <c:v>0.7762240522307603</c:v>
                </c:pt>
                <c:pt idx="8">
                  <c:v>0.74052238701605744</c:v>
                </c:pt>
                <c:pt idx="9">
                  <c:v>0.70428969607340752</c:v>
                </c:pt>
                <c:pt idx="10">
                  <c:v>0.66769183614232019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2-4F6F-9C6A-8447CD3EA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662736"/>
        <c:axId val="464747840"/>
      </c:lineChart>
      <c:catAx>
        <c:axId val="55266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Discount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747840"/>
        <c:crosses val="autoZero"/>
        <c:auto val="1"/>
        <c:lblAlgn val="ctr"/>
        <c:lblOffset val="100"/>
        <c:noMultiLvlLbl val="0"/>
      </c:catAx>
      <c:valAx>
        <c:axId val="464747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vaiable cost</a:t>
                </a:r>
                <a:endParaRPr 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5</xdr:row>
      <xdr:rowOff>152400</xdr:rowOff>
    </xdr:from>
    <xdr:to>
      <xdr:col>22</xdr:col>
      <xdr:colOff>533400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14</xdr:row>
      <xdr:rowOff>133350</xdr:rowOff>
    </xdr:from>
    <xdr:to>
      <xdr:col>18</xdr:col>
      <xdr:colOff>352425</xdr:colOff>
      <xdr:row>31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12</xdr:row>
      <xdr:rowOff>38099</xdr:rowOff>
    </xdr:from>
    <xdr:to>
      <xdr:col>27</xdr:col>
      <xdr:colOff>238125</xdr:colOff>
      <xdr:row>39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4</xdr:row>
      <xdr:rowOff>123825</xdr:rowOff>
    </xdr:from>
    <xdr:to>
      <xdr:col>27</xdr:col>
      <xdr:colOff>504825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333375</xdr:colOff>
      <xdr:row>2</xdr:row>
      <xdr:rowOff>142874</xdr:rowOff>
    </xdr:from>
    <xdr:to>
      <xdr:col>27</xdr:col>
      <xdr:colOff>590550</xdr:colOff>
      <xdr:row>30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14</xdr:row>
      <xdr:rowOff>133350</xdr:rowOff>
    </xdr:from>
    <xdr:to>
      <xdr:col>18</xdr:col>
      <xdr:colOff>352425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14</xdr:row>
      <xdr:rowOff>133350</xdr:rowOff>
    </xdr:from>
    <xdr:to>
      <xdr:col>21</xdr:col>
      <xdr:colOff>152400</xdr:colOff>
      <xdr:row>39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14</xdr:row>
      <xdr:rowOff>133350</xdr:rowOff>
    </xdr:from>
    <xdr:to>
      <xdr:col>21</xdr:col>
      <xdr:colOff>171450</xdr:colOff>
      <xdr:row>39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190499</xdr:colOff>
      <xdr:row>1</xdr:row>
      <xdr:rowOff>142875</xdr:rowOff>
    </xdr:from>
    <xdr:to>
      <xdr:col>23</xdr:col>
      <xdr:colOff>257174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3</xdr:row>
      <xdr:rowOff>66675</xdr:rowOff>
    </xdr:from>
    <xdr:to>
      <xdr:col>23</xdr:col>
      <xdr:colOff>457200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20</xdr:row>
      <xdr:rowOff>28574</xdr:rowOff>
    </xdr:from>
    <xdr:to>
      <xdr:col>11</xdr:col>
      <xdr:colOff>581025</xdr:colOff>
      <xdr:row>40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200024</xdr:colOff>
      <xdr:row>8</xdr:row>
      <xdr:rowOff>57149</xdr:rowOff>
    </xdr:from>
    <xdr:to>
      <xdr:col>22</xdr:col>
      <xdr:colOff>514349</xdr:colOff>
      <xdr:row>41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595312</xdr:colOff>
      <xdr:row>3</xdr:row>
      <xdr:rowOff>76199</xdr:rowOff>
    </xdr:from>
    <xdr:to>
      <xdr:col>22</xdr:col>
      <xdr:colOff>438150</xdr:colOff>
      <xdr:row>23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15</xdr:row>
      <xdr:rowOff>47625</xdr:rowOff>
    </xdr:from>
    <xdr:to>
      <xdr:col>25</xdr:col>
      <xdr:colOff>204787</xdr:colOff>
      <xdr:row>39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_html/course/423/Homework/ExProjectInve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yticalTheory\econom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class"/>
      <sheetName val="6"/>
      <sheetName val="7"/>
      <sheetName val="8"/>
      <sheetName val="review 1"/>
      <sheetName val="review 2"/>
      <sheetName val="Chart1"/>
      <sheetName val="Sheet5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>
        <row r="14">
          <cell r="B14">
            <v>0.29469294183731232</v>
          </cell>
          <cell r="C14">
            <v>0.42650130071758974</v>
          </cell>
          <cell r="D14">
            <v>0.43982201588937286</v>
          </cell>
          <cell r="E14">
            <v>0.38568968464899189</v>
          </cell>
          <cell r="F14">
            <v>0.30086648133682004</v>
          </cell>
          <cell r="G14">
            <v>0.20682359303346853</v>
          </cell>
          <cell r="H14">
            <v>0.11444548773992458</v>
          </cell>
          <cell r="I14">
            <v>2.8528675462641928E-2</v>
          </cell>
          <cell r="J14">
            <v>-4.9290861340789194E-2</v>
          </cell>
          <cell r="K14">
            <v>-0.11889605984608564</v>
          </cell>
        </row>
        <row r="15">
          <cell r="B15">
            <v>2.2761608742464485</v>
          </cell>
          <cell r="C15">
            <v>2.9898416531624736</v>
          </cell>
          <cell r="D15">
            <v>3.0546971155854727</v>
          </cell>
          <cell r="E15">
            <v>2.7833770354340963</v>
          </cell>
          <cell r="F15">
            <v>2.3128160011290184</v>
          </cell>
          <cell r="G15">
            <v>1.7137848002589777</v>
          </cell>
          <cell r="H15">
            <v>1.0269276424818052</v>
          </cell>
          <cell r="I15">
            <v>0.27737365173420692</v>
          </cell>
          <cell r="J15">
            <v>-0.51846415834715032</v>
          </cell>
          <cell r="K15">
            <v>-1.3493987987991112</v>
          </cell>
        </row>
      </sheetData>
      <sheetData sheetId="5"/>
      <sheetData sheetId="6">
        <row r="4">
          <cell r="B4">
            <v>5</v>
          </cell>
          <cell r="C4">
            <v>10</v>
          </cell>
          <cell r="D4">
            <v>15</v>
          </cell>
          <cell r="E4">
            <v>20</v>
          </cell>
          <cell r="F4">
            <v>25</v>
          </cell>
          <cell r="G4">
            <v>30</v>
          </cell>
          <cell r="H4">
            <v>35</v>
          </cell>
          <cell r="I4">
            <v>40</v>
          </cell>
          <cell r="J4">
            <v>45</v>
          </cell>
          <cell r="K4">
            <v>50</v>
          </cell>
        </row>
        <row r="15">
          <cell r="B15">
            <v>-5.0371665384389495</v>
          </cell>
          <cell r="C15">
            <v>-0.82324524812589317</v>
          </cell>
          <cell r="D15">
            <v>1.9179932866247427</v>
          </cell>
          <cell r="E15">
            <v>3.2882932639408935</v>
          </cell>
          <cell r="F15">
            <v>3.6291020356398178</v>
          </cell>
          <cell r="G15">
            <v>3.2704599623361688</v>
          </cell>
          <cell r="H15">
            <v>2.4746551255562608</v>
          </cell>
          <cell r="I15">
            <v>1.4344164107400843</v>
          </cell>
          <cell r="J15">
            <v>0.28471555045878461</v>
          </cell>
          <cell r="K15">
            <v>-0.88378784396993382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2"/>
      <sheetName val="Figure2cal"/>
      <sheetName val="Figure 3"/>
      <sheetName val="Figure 3cal"/>
      <sheetName val="Figure 5"/>
      <sheetName val="duration and uncertainty"/>
      <sheetName val="Fig6"/>
      <sheetName val="uncertainty and discount rate"/>
      <sheetName val="Fig7"/>
      <sheetName val="Fig7Cal"/>
      <sheetName val="Fig8"/>
      <sheetName val="Fig8cal"/>
      <sheetName val="Fig9"/>
      <sheetName val="Chart3"/>
      <sheetName val="Figure 3.1"/>
      <sheetName val="Fig9Cal"/>
      <sheetName val="Chart1"/>
      <sheetName val="Chart2"/>
      <sheetName val="Fig10"/>
      <sheetName val="Fig10cal"/>
      <sheetName val="Fig2"/>
      <sheetName val="Fig2Cal"/>
      <sheetName val="Figure3.2"/>
      <sheetName val="Sheet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>
        <row r="31">
          <cell r="C31">
            <v>20</v>
          </cell>
          <cell r="D31">
            <v>30</v>
          </cell>
          <cell r="E31">
            <v>40</v>
          </cell>
          <cell r="F31">
            <v>50</v>
          </cell>
          <cell r="G31">
            <v>60</v>
          </cell>
          <cell r="H31">
            <v>70</v>
          </cell>
          <cell r="I31">
            <v>80</v>
          </cell>
          <cell r="J31">
            <v>90</v>
          </cell>
          <cell r="K31">
            <v>100</v>
          </cell>
          <cell r="L31">
            <v>110</v>
          </cell>
          <cell r="M31">
            <v>120</v>
          </cell>
          <cell r="N31">
            <v>130</v>
          </cell>
          <cell r="O31">
            <v>140</v>
          </cell>
        </row>
        <row r="32">
          <cell r="C32">
            <v>2.2422545631574309E-2</v>
          </cell>
          <cell r="D32">
            <v>5.2070907144125878E-2</v>
          </cell>
          <cell r="E32">
            <v>5.7121258414329912E-2</v>
          </cell>
          <cell r="F32">
            <v>5.3264631636507964E-2</v>
          </cell>
          <cell r="G32">
            <v>4.610107990171719E-2</v>
          </cell>
          <cell r="H32">
            <v>3.7991899910113425E-2</v>
          </cell>
          <cell r="I32">
            <v>3.0012376566457499E-2</v>
          </cell>
          <cell r="J32">
            <v>2.2655521735327255E-2</v>
          </cell>
          <cell r="K32">
            <v>1.6127773201961348E-2</v>
          </cell>
          <cell r="L32">
            <v>1.048739557150058E-2</v>
          </cell>
          <cell r="M32">
            <v>5.7145766752446647E-3</v>
          </cell>
          <cell r="N32">
            <v>1.7490757307436766E-3</v>
          </cell>
          <cell r="O32">
            <v>-1.4886671371464599E-3</v>
          </cell>
        </row>
      </sheetData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3" sqref="A23:K25"/>
    </sheetView>
  </sheetViews>
  <sheetFormatPr defaultRowHeight="12.75" x14ac:dyDescent="0.2"/>
  <cols>
    <col min="1" max="1" width="16.7109375" customWidth="1"/>
  </cols>
  <sheetData>
    <row r="1" spans="1:11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</row>
    <row r="2" spans="1:11" x14ac:dyDescent="0.2">
      <c r="A2" t="s">
        <v>1</v>
      </c>
      <c r="B2">
        <v>0.1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</row>
    <row r="3" spans="1:11" x14ac:dyDescent="0.2">
      <c r="A3" t="s">
        <v>2</v>
      </c>
      <c r="B3">
        <v>0.1</v>
      </c>
      <c r="C3">
        <v>0.1</v>
      </c>
      <c r="D3">
        <v>0.1</v>
      </c>
      <c r="E3">
        <v>0.1</v>
      </c>
      <c r="F3">
        <v>0.1</v>
      </c>
      <c r="G3">
        <v>0.1</v>
      </c>
      <c r="H3">
        <v>0.1</v>
      </c>
      <c r="I3">
        <v>0.1</v>
      </c>
      <c r="J3">
        <v>0.1</v>
      </c>
      <c r="K3">
        <v>0.1</v>
      </c>
    </row>
    <row r="4" spans="1:11" x14ac:dyDescent="0.2">
      <c r="A4" t="s">
        <v>3</v>
      </c>
      <c r="B4">
        <v>15</v>
      </c>
      <c r="C4">
        <v>15</v>
      </c>
      <c r="D4">
        <v>15</v>
      </c>
      <c r="E4">
        <v>15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</row>
    <row r="5" spans="1:11" x14ac:dyDescent="0.2">
      <c r="A5" t="s">
        <v>4</v>
      </c>
      <c r="B5">
        <v>0.2</v>
      </c>
      <c r="C5">
        <v>0.2</v>
      </c>
      <c r="D5">
        <v>0.2</v>
      </c>
      <c r="E5">
        <v>0.2</v>
      </c>
      <c r="F5">
        <v>0.2</v>
      </c>
      <c r="G5">
        <v>0.2</v>
      </c>
      <c r="H5">
        <v>0.2</v>
      </c>
      <c r="I5">
        <v>0.2</v>
      </c>
      <c r="J5">
        <v>0.2</v>
      </c>
      <c r="K5">
        <v>0.2</v>
      </c>
    </row>
    <row r="6" spans="1:11" x14ac:dyDescent="0.2">
      <c r="A6" t="s">
        <v>5</v>
      </c>
      <c r="B6">
        <f>(LN(B1/B2)+(B3+B5^2/2)*B4)/(B5*SQRT(B4))</f>
        <v>5.2964145805215814</v>
      </c>
      <c r="C6">
        <f>(LN(C1/C2)+(C3+C5^2/2)*C4)/(C5*SQRT(C4))</f>
        <v>2.3237900077244502</v>
      </c>
      <c r="D6">
        <f t="shared" ref="D6:K6" si="0">(LN(D1/D2)+(D3+D5^2/2)*D4)/(D5*SQRT(D4))</f>
        <v>1.4289408454646857</v>
      </c>
      <c r="E6">
        <f t="shared" si="0"/>
        <v>0.90548764174098206</v>
      </c>
      <c r="F6">
        <f t="shared" si="0"/>
        <v>0.53409168320492117</v>
      </c>
      <c r="G6">
        <f t="shared" si="0"/>
        <v>0.24601459718708307</v>
      </c>
      <c r="H6">
        <f t="shared" si="0"/>
        <v>1.063847948121769E-2</v>
      </c>
      <c r="I6">
        <f t="shared" si="0"/>
        <v>-0.18836919244462355</v>
      </c>
      <c r="J6">
        <f t="shared" si="0"/>
        <v>-0.36075747905484312</v>
      </c>
      <c r="K6">
        <f t="shared" si="0"/>
        <v>-0.51281472424248609</v>
      </c>
    </row>
    <row r="7" spans="1:11" x14ac:dyDescent="0.2">
      <c r="A7" t="s">
        <v>6</v>
      </c>
      <c r="B7">
        <f>B6-B5*SQRT(B4)</f>
        <v>4.521817911280098</v>
      </c>
      <c r="C7">
        <f>C6-C5*SQRT(C4)</f>
        <v>1.5491933384829668</v>
      </c>
      <c r="D7">
        <f t="shared" ref="D7:K7" si="1">D6-D5*SQRT(D4)</f>
        <v>0.65434417622320229</v>
      </c>
      <c r="E7">
        <f t="shared" si="1"/>
        <v>0.13089097249949866</v>
      </c>
      <c r="F7">
        <f t="shared" si="1"/>
        <v>-0.24050498603656223</v>
      </c>
      <c r="G7">
        <f t="shared" si="1"/>
        <v>-0.52858207205440033</v>
      </c>
      <c r="H7">
        <f t="shared" si="1"/>
        <v>-0.76395818976026575</v>
      </c>
      <c r="I7">
        <f t="shared" si="1"/>
        <v>-0.96296586168610698</v>
      </c>
      <c r="J7">
        <f t="shared" si="1"/>
        <v>-1.1353541482963265</v>
      </c>
      <c r="K7">
        <f t="shared" si="1"/>
        <v>-1.2874113934839695</v>
      </c>
    </row>
    <row r="8" spans="1:11" x14ac:dyDescent="0.2">
      <c r="A8" t="s">
        <v>7</v>
      </c>
      <c r="B8">
        <f>B1*NORMSDIST(B6)-B2*EXP(-B3*B4)*NORMSDIST(B7)</f>
        <v>0.97768699333731823</v>
      </c>
      <c r="C8">
        <f>C1*NORMSDIST(C6)-C2*EXP(-C3*C4)*NORMSDIST(C7)</f>
        <v>0.78033824099846605</v>
      </c>
      <c r="D8">
        <f t="shared" ref="D8:K8" si="2">D1*NORMSDIST(D6)-D2*EXP(-D3*D4)*NORMSDIST(D7)</f>
        <v>0.59167030963836464</v>
      </c>
      <c r="E8">
        <f t="shared" si="2"/>
        <v>0.44784656627270653</v>
      </c>
      <c r="F8">
        <f t="shared" si="2"/>
        <v>0.3419174006443062</v>
      </c>
      <c r="G8">
        <f t="shared" si="2"/>
        <v>0.26408955323652855</v>
      </c>
      <c r="H8">
        <f t="shared" si="2"/>
        <v>0.2064374832891368</v>
      </c>
      <c r="I8">
        <f t="shared" si="2"/>
        <v>0.16323254050457409</v>
      </c>
      <c r="J8">
        <f t="shared" si="2"/>
        <v>0.13045252285667222</v>
      </c>
      <c r="K8">
        <f t="shared" si="2"/>
        <v>0.10528075705510945</v>
      </c>
    </row>
    <row r="12" spans="1:11" x14ac:dyDescent="0.2">
      <c r="A12" t="s">
        <v>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</row>
    <row r="13" spans="1:11" x14ac:dyDescent="0.2">
      <c r="A13" t="s">
        <v>1</v>
      </c>
      <c r="B13">
        <f>B2</f>
        <v>0.1</v>
      </c>
      <c r="C13">
        <f t="shared" ref="C13:K13" si="3">C2</f>
        <v>1</v>
      </c>
      <c r="D13">
        <f t="shared" si="3"/>
        <v>2</v>
      </c>
      <c r="E13">
        <f t="shared" si="3"/>
        <v>3</v>
      </c>
      <c r="F13">
        <f t="shared" si="3"/>
        <v>4</v>
      </c>
      <c r="G13">
        <f t="shared" si="3"/>
        <v>5</v>
      </c>
      <c r="H13">
        <f t="shared" si="3"/>
        <v>6</v>
      </c>
      <c r="I13">
        <f t="shared" si="3"/>
        <v>7</v>
      </c>
      <c r="J13">
        <f t="shared" si="3"/>
        <v>8</v>
      </c>
      <c r="K13">
        <f t="shared" si="3"/>
        <v>9</v>
      </c>
    </row>
    <row r="14" spans="1:11" x14ac:dyDescent="0.2">
      <c r="A14" t="s">
        <v>2</v>
      </c>
      <c r="B14">
        <v>0.1</v>
      </c>
      <c r="C14">
        <v>0.1</v>
      </c>
      <c r="D14">
        <v>0.1</v>
      </c>
      <c r="E14">
        <v>0.1</v>
      </c>
      <c r="F14">
        <v>0.1</v>
      </c>
      <c r="G14">
        <v>0.1</v>
      </c>
      <c r="H14">
        <v>0.1</v>
      </c>
      <c r="I14">
        <v>0.1</v>
      </c>
      <c r="J14">
        <v>0.1</v>
      </c>
      <c r="K14">
        <v>0.1</v>
      </c>
    </row>
    <row r="15" spans="1:11" x14ac:dyDescent="0.2">
      <c r="A15" t="s">
        <v>3</v>
      </c>
      <c r="B15">
        <v>15</v>
      </c>
      <c r="C15">
        <v>15</v>
      </c>
      <c r="D15">
        <v>15</v>
      </c>
      <c r="E15">
        <v>15</v>
      </c>
      <c r="F15">
        <v>15</v>
      </c>
      <c r="G15">
        <v>15</v>
      </c>
      <c r="H15">
        <v>15</v>
      </c>
      <c r="I15">
        <v>15</v>
      </c>
      <c r="J15">
        <v>15</v>
      </c>
      <c r="K15">
        <v>15</v>
      </c>
    </row>
    <row r="16" spans="1:11" x14ac:dyDescent="0.2">
      <c r="A16" t="s">
        <v>4</v>
      </c>
      <c r="B16">
        <v>0.9</v>
      </c>
      <c r="C16">
        <v>0.9</v>
      </c>
      <c r="D16">
        <v>0.9</v>
      </c>
      <c r="E16">
        <v>0.9</v>
      </c>
      <c r="F16">
        <v>0.9</v>
      </c>
      <c r="G16">
        <v>0.9</v>
      </c>
      <c r="H16">
        <v>0.9</v>
      </c>
      <c r="I16">
        <v>0.9</v>
      </c>
      <c r="J16">
        <v>0.9</v>
      </c>
      <c r="K16">
        <v>0.9</v>
      </c>
    </row>
    <row r="17" spans="1:11" x14ac:dyDescent="0.2">
      <c r="A17" t="s">
        <v>5</v>
      </c>
      <c r="B17">
        <f>(LN(B12/B13)+(B14+B16^2/2)*B15)/(B16*SQRT(B15))</f>
        <v>2.8337572271046354</v>
      </c>
      <c r="C17">
        <f>(LN(C12/C13)+(C14+C16^2/2)*C15)/(C16*SQRT(C15))</f>
        <v>2.1731739887052726</v>
      </c>
      <c r="D17">
        <f t="shared" ref="D17:K17" si="4">(LN(D12/D13)+(D14+D16^2/2)*D15)/(D16*SQRT(D15))</f>
        <v>1.9743186193142139</v>
      </c>
      <c r="E17">
        <f t="shared" si="4"/>
        <v>1.857995685153391</v>
      </c>
      <c r="F17">
        <f t="shared" si="4"/>
        <v>1.7754632499231551</v>
      </c>
      <c r="G17">
        <f t="shared" si="4"/>
        <v>1.711446119696969</v>
      </c>
      <c r="H17">
        <f t="shared" si="4"/>
        <v>1.6591403157623321</v>
      </c>
      <c r="I17">
        <f t="shared" si="4"/>
        <v>1.6149163886677009</v>
      </c>
      <c r="J17">
        <f t="shared" si="4"/>
        <v>1.5766078805320967</v>
      </c>
      <c r="K17">
        <f t="shared" si="4"/>
        <v>1.5428173816015094</v>
      </c>
    </row>
    <row r="18" spans="1:11" x14ac:dyDescent="0.2">
      <c r="A18" t="s">
        <v>6</v>
      </c>
      <c r="B18">
        <f>B17-B16*SQRT(B15)</f>
        <v>-0.65192778448203992</v>
      </c>
      <c r="C18">
        <f>C17-C16*SQRT(C15)</f>
        <v>-1.3125110228814028</v>
      </c>
      <c r="D18">
        <f t="shared" ref="D18:K18" si="5">D17-D16*SQRT(D15)</f>
        <v>-1.5113663922724614</v>
      </c>
      <c r="E18">
        <f t="shared" si="5"/>
        <v>-1.6276893264332843</v>
      </c>
      <c r="F18">
        <f t="shared" si="5"/>
        <v>-1.7102217616635202</v>
      </c>
      <c r="G18">
        <f t="shared" si="5"/>
        <v>-1.7742388918897063</v>
      </c>
      <c r="H18">
        <f t="shared" si="5"/>
        <v>-1.8265446958243432</v>
      </c>
      <c r="I18">
        <f t="shared" si="5"/>
        <v>-1.8707686229189744</v>
      </c>
      <c r="J18">
        <f t="shared" si="5"/>
        <v>-1.9090771310545787</v>
      </c>
      <c r="K18">
        <f t="shared" si="5"/>
        <v>-1.9428676299851659</v>
      </c>
    </row>
    <row r="19" spans="1:11" x14ac:dyDescent="0.2">
      <c r="A19" t="s">
        <v>7</v>
      </c>
      <c r="B19">
        <f>B12*NORMSDIST(B17)-B13*EXP(-B14*B15)*NORMSDIST(B18)</f>
        <v>0.99196034610120754</v>
      </c>
      <c r="C19">
        <f>C12*NORMSDIST(C17)-C13*EXP(-C14*C15)*NORMSDIST(C18)</f>
        <v>0.96399178860221058</v>
      </c>
      <c r="D19">
        <f t="shared" ref="D19:K19" si="6">D12*NORMSDIST(D17)-D13*EXP(-D14*D15)*NORMSDIST(D18)</f>
        <v>0.94666521285280802</v>
      </c>
      <c r="E19">
        <f t="shared" si="6"/>
        <v>0.9337438463284411</v>
      </c>
      <c r="F19">
        <f t="shared" si="6"/>
        <v>0.92316428601292455</v>
      </c>
      <c r="G19">
        <f t="shared" si="6"/>
        <v>0.91409268577579317</v>
      </c>
      <c r="H19">
        <f t="shared" si="6"/>
        <v>0.90609281462361424</v>
      </c>
      <c r="I19">
        <f t="shared" si="6"/>
        <v>0.89890276546800441</v>
      </c>
      <c r="J19">
        <f t="shared" si="6"/>
        <v>0.89235091266959843</v>
      </c>
      <c r="K19">
        <f t="shared" si="6"/>
        <v>0.88631771176252372</v>
      </c>
    </row>
    <row r="20" spans="1:11" x14ac:dyDescent="0.2">
      <c r="B20">
        <v>0.97768699333731868</v>
      </c>
      <c r="C20">
        <v>0.78033824099846605</v>
      </c>
      <c r="D20">
        <v>0.59167030963836476</v>
      </c>
      <c r="E20">
        <v>0.44784656627270653</v>
      </c>
      <c r="F20">
        <v>0.3419174006443062</v>
      </c>
      <c r="G20">
        <v>0.26408955323652855</v>
      </c>
      <c r="H20">
        <v>0.2064374832891368</v>
      </c>
      <c r="I20">
        <v>0.16323254050457403</v>
      </c>
      <c r="J20">
        <v>0.13045252285667225</v>
      </c>
      <c r="K20">
        <v>0.10528075705510936</v>
      </c>
    </row>
    <row r="23" spans="1:11" x14ac:dyDescent="0.2">
      <c r="A23" s="3" t="s">
        <v>21</v>
      </c>
      <c r="B23">
        <v>0.1</v>
      </c>
      <c r="C23">
        <v>1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  <c r="K23">
        <v>9</v>
      </c>
    </row>
    <row r="24" spans="1:11" x14ac:dyDescent="0.2">
      <c r="A24" s="3" t="s">
        <v>22</v>
      </c>
      <c r="B24">
        <v>0.99196034610120754</v>
      </c>
      <c r="C24">
        <v>0.96399178860221058</v>
      </c>
      <c r="D24">
        <v>0.94666521285280802</v>
      </c>
      <c r="E24">
        <v>0.9337438463284411</v>
      </c>
      <c r="F24">
        <v>0.92316428601292455</v>
      </c>
      <c r="G24">
        <v>0.91409268577579317</v>
      </c>
      <c r="H24">
        <v>0.90609281462361424</v>
      </c>
      <c r="I24">
        <v>0.89890276546800441</v>
      </c>
      <c r="J24">
        <v>0.89235091266959843</v>
      </c>
      <c r="K24">
        <v>0.88631771176252372</v>
      </c>
    </row>
    <row r="25" spans="1:11" x14ac:dyDescent="0.2">
      <c r="A25" s="3" t="s">
        <v>23</v>
      </c>
      <c r="B25">
        <v>0.97768699333731868</v>
      </c>
      <c r="C25">
        <v>0.78033824099846605</v>
      </c>
      <c r="D25">
        <v>0.59167030963836476</v>
      </c>
      <c r="E25">
        <v>0.44784656627270653</v>
      </c>
      <c r="F25">
        <v>0.3419174006443062</v>
      </c>
      <c r="G25">
        <v>0.26408955323652855</v>
      </c>
      <c r="H25">
        <v>0.2064374832891368</v>
      </c>
      <c r="I25">
        <v>0.16323254050457403</v>
      </c>
      <c r="J25">
        <v>0.13045252285667225</v>
      </c>
      <c r="K25">
        <v>0.10528075705510936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H43" sqref="H43"/>
    </sheetView>
  </sheetViews>
  <sheetFormatPr defaultRowHeight="12.75" x14ac:dyDescent="0.2"/>
  <cols>
    <col min="1" max="1" width="16.5703125" customWidth="1"/>
  </cols>
  <sheetData>
    <row r="1" spans="1:13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</row>
    <row r="2" spans="1:13" x14ac:dyDescent="0.2">
      <c r="A2" t="s">
        <v>1</v>
      </c>
      <c r="B2">
        <v>3</v>
      </c>
      <c r="C2">
        <v>3</v>
      </c>
      <c r="D2">
        <v>3</v>
      </c>
      <c r="E2">
        <v>3</v>
      </c>
      <c r="F2">
        <v>3</v>
      </c>
      <c r="G2">
        <v>3</v>
      </c>
      <c r="H2">
        <v>3</v>
      </c>
      <c r="I2">
        <v>3</v>
      </c>
      <c r="J2">
        <v>3</v>
      </c>
      <c r="K2">
        <v>3</v>
      </c>
      <c r="L2">
        <v>3</v>
      </c>
      <c r="M2">
        <v>3</v>
      </c>
    </row>
    <row r="3" spans="1:13" x14ac:dyDescent="0.2">
      <c r="A3" t="s">
        <v>2</v>
      </c>
      <c r="B3">
        <v>0.1</v>
      </c>
      <c r="C3">
        <v>0.1</v>
      </c>
      <c r="D3">
        <v>0.1</v>
      </c>
      <c r="E3">
        <v>0.1</v>
      </c>
      <c r="F3">
        <v>0.1</v>
      </c>
      <c r="G3">
        <v>0.1</v>
      </c>
      <c r="H3">
        <v>0.1</v>
      </c>
      <c r="I3">
        <v>0.1</v>
      </c>
      <c r="J3">
        <v>0.1</v>
      </c>
      <c r="K3">
        <v>0.1</v>
      </c>
      <c r="L3">
        <v>0.1</v>
      </c>
      <c r="M3">
        <v>0.1</v>
      </c>
    </row>
    <row r="4" spans="1:13" x14ac:dyDescent="0.2">
      <c r="A4" t="s">
        <v>3</v>
      </c>
      <c r="B4">
        <v>20</v>
      </c>
      <c r="C4">
        <v>20</v>
      </c>
      <c r="D4">
        <v>20</v>
      </c>
      <c r="E4">
        <v>20</v>
      </c>
      <c r="F4">
        <v>20</v>
      </c>
      <c r="G4">
        <v>20</v>
      </c>
      <c r="H4">
        <v>20</v>
      </c>
      <c r="I4">
        <v>20</v>
      </c>
      <c r="J4">
        <v>20</v>
      </c>
      <c r="K4">
        <v>20</v>
      </c>
      <c r="L4">
        <v>20</v>
      </c>
      <c r="M4">
        <v>20</v>
      </c>
    </row>
    <row r="5" spans="1:13" x14ac:dyDescent="0.2">
      <c r="A5" t="s">
        <v>4</v>
      </c>
      <c r="B5">
        <f>0.4+$D$16*B13</f>
        <v>0.42500000000000004</v>
      </c>
      <c r="C5">
        <f t="shared" ref="C5:M5" si="0">0.4+$D$16*C13</f>
        <v>0.45</v>
      </c>
      <c r="D5">
        <f t="shared" si="0"/>
        <v>0.47500000000000003</v>
      </c>
      <c r="E5">
        <f t="shared" si="0"/>
        <v>0.5</v>
      </c>
      <c r="F5">
        <f t="shared" si="0"/>
        <v>0.52500000000000002</v>
      </c>
      <c r="G5">
        <f t="shared" si="0"/>
        <v>0.55000000000000004</v>
      </c>
      <c r="H5">
        <f t="shared" si="0"/>
        <v>0.57500000000000007</v>
      </c>
      <c r="I5">
        <f t="shared" si="0"/>
        <v>0.60000000000000009</v>
      </c>
      <c r="J5">
        <f t="shared" si="0"/>
        <v>0.625</v>
      </c>
      <c r="K5">
        <f t="shared" si="0"/>
        <v>0.65</v>
      </c>
      <c r="L5">
        <f t="shared" si="0"/>
        <v>0.67500000000000004</v>
      </c>
      <c r="M5">
        <f t="shared" si="0"/>
        <v>0.7</v>
      </c>
    </row>
    <row r="6" spans="1:13" x14ac:dyDescent="0.2">
      <c r="A6" t="s">
        <v>5</v>
      </c>
      <c r="B6">
        <f>(LN(B1/B2)+(B3+B5^2/2)*B4)/(B5*SQRT(B4))</f>
        <v>1.4245792896423668</v>
      </c>
      <c r="C6">
        <f t="shared" ref="C6:K6" si="1">(LN(C1/C2)+(C3+C5^2/2)*C4)/(C5*SQRT(C4))</f>
        <v>1.4541337446795861</v>
      </c>
      <c r="D6">
        <f t="shared" si="1"/>
        <v>1.486461593864203</v>
      </c>
      <c r="E6">
        <f t="shared" si="1"/>
        <v>1.5211468280741074</v>
      </c>
      <c r="F6">
        <f t="shared" si="1"/>
        <v>1.5578526780199733</v>
      </c>
      <c r="G6">
        <f t="shared" si="1"/>
        <v>1.5963036051923505</v>
      </c>
      <c r="H6">
        <f t="shared" si="1"/>
        <v>1.6362719908225642</v>
      </c>
      <c r="I6">
        <f t="shared" si="1"/>
        <v>1.6775681526033843</v>
      </c>
      <c r="J6">
        <f t="shared" si="1"/>
        <v>1.7200327573967387</v>
      </c>
      <c r="K6">
        <f t="shared" si="1"/>
        <v>1.7635309848550269</v>
      </c>
      <c r="L6">
        <f>(LN(L1/L2)+(L3+L5^2/2)*L4)/(L5*SQRT(L4))</f>
        <v>1.8079479880154787</v>
      </c>
      <c r="M6">
        <f>(LN(M1/M2)+(M3+M5^2/2)*M4)/(M5*SQRT(M4))</f>
        <v>1.8531853266242904</v>
      </c>
    </row>
    <row r="7" spans="1:13" x14ac:dyDescent="0.2">
      <c r="A7" t="s">
        <v>6</v>
      </c>
      <c r="B7">
        <f>B6-B5*SQRT(B4)</f>
        <v>-0.47607849123245471</v>
      </c>
      <c r="C7">
        <f t="shared" ref="C7:K7" si="2">C6-C5*SQRT(C4)</f>
        <v>-0.55832743507022498</v>
      </c>
      <c r="D7">
        <f t="shared" si="2"/>
        <v>-0.63780298476059771</v>
      </c>
      <c r="E7">
        <f t="shared" si="2"/>
        <v>-0.71492114942568241</v>
      </c>
      <c r="F7">
        <f t="shared" si="2"/>
        <v>-0.79001869835480609</v>
      </c>
      <c r="G7">
        <f t="shared" si="2"/>
        <v>-0.86337117005741848</v>
      </c>
      <c r="H7">
        <f t="shared" si="2"/>
        <v>-0.93520618330219429</v>
      </c>
      <c r="I7">
        <f t="shared" si="2"/>
        <v>-1.0057134203963638</v>
      </c>
      <c r="J7">
        <f t="shared" si="2"/>
        <v>-1.0750522144779986</v>
      </c>
      <c r="K7">
        <f t="shared" si="2"/>
        <v>-1.1433573858946999</v>
      </c>
      <c r="L7">
        <f>L6-L5*SQRT(L4)</f>
        <v>-1.2107437816092377</v>
      </c>
      <c r="M7">
        <f>M6-M5*SQRT(M4)</f>
        <v>-1.2773098418754152</v>
      </c>
    </row>
    <row r="10" spans="1:13" x14ac:dyDescent="0.2">
      <c r="A10" t="s">
        <v>7</v>
      </c>
      <c r="B10">
        <f>B1*NORMSDIST(B6)-B2*EXP(-B3*B4)*NORMSDIST(B7)</f>
        <v>0.79415297316513955</v>
      </c>
      <c r="C10">
        <f t="shared" ref="C10:K10" si="3">C1*NORMSDIST(C6)-C2*EXP(-C3*C4)*NORMSDIST(C7)</f>
        <v>0.80998967341618056</v>
      </c>
      <c r="D10">
        <f t="shared" si="3"/>
        <v>0.82512874131540603</v>
      </c>
      <c r="E10">
        <f t="shared" si="3"/>
        <v>0.83953158721191956</v>
      </c>
      <c r="F10">
        <f t="shared" si="3"/>
        <v>0.85317273590236475</v>
      </c>
      <c r="G10">
        <f t="shared" si="3"/>
        <v>0.86603786723056475</v>
      </c>
      <c r="H10">
        <f t="shared" si="3"/>
        <v>0.87812218287108712</v>
      </c>
      <c r="I10">
        <f t="shared" si="3"/>
        <v>0.88942901333946045</v>
      </c>
      <c r="J10">
        <f t="shared" si="3"/>
        <v>0.89996860607145091</v>
      </c>
      <c r="K10">
        <f t="shared" si="3"/>
        <v>0.90975705397382378</v>
      </c>
      <c r="L10">
        <f>L1*NORMSDIST(L6)-L2*EXP(-L3*L4)*NORMSDIST(L7)</f>
        <v>0.91881533671296145</v>
      </c>
      <c r="M10">
        <f>M1*NORMSDIST(M6)-M2*EXP(-M3*M4)*NORMSDIST(M7)</f>
        <v>0.9271684559061667</v>
      </c>
    </row>
    <row r="13" spans="1:13" x14ac:dyDescent="0.2">
      <c r="A13" t="s">
        <v>8</v>
      </c>
      <c r="B13">
        <v>10</v>
      </c>
      <c r="C13">
        <v>20</v>
      </c>
      <c r="D13">
        <v>30</v>
      </c>
      <c r="E13">
        <v>40</v>
      </c>
      <c r="F13">
        <v>50</v>
      </c>
      <c r="G13">
        <v>60</v>
      </c>
      <c r="H13">
        <v>70</v>
      </c>
      <c r="I13">
        <v>80</v>
      </c>
      <c r="J13">
        <v>90</v>
      </c>
      <c r="K13">
        <v>100</v>
      </c>
      <c r="L13">
        <v>110</v>
      </c>
      <c r="M13">
        <v>120</v>
      </c>
    </row>
    <row r="14" spans="1:13" x14ac:dyDescent="0.2">
      <c r="A14" t="s">
        <v>16</v>
      </c>
      <c r="B14" s="4">
        <f>B13/(B$10*B13+B$2)-1</f>
        <v>-8.60510143227744E-2</v>
      </c>
      <c r="C14" s="4">
        <f t="shared" ref="C14:M14" si="4">C13/(C$10*C13+C$2)-1</f>
        <v>4.1677871847767056E-2</v>
      </c>
      <c r="D14" s="4">
        <f t="shared" si="4"/>
        <v>8.0930637370683511E-2</v>
      </c>
      <c r="E14" s="4">
        <f t="shared" si="4"/>
        <v>9.3455943986192169E-2</v>
      </c>
      <c r="F14" s="4">
        <f t="shared" si="4"/>
        <v>9.5083066635619051E-2</v>
      </c>
      <c r="G14" s="4">
        <f t="shared" si="4"/>
        <v>9.1657927879418288E-2</v>
      </c>
      <c r="H14" s="4">
        <f t="shared" si="4"/>
        <v>8.5800703733807993E-2</v>
      </c>
      <c r="I14" s="4">
        <f t="shared" si="4"/>
        <v>7.8831264971721549E-2</v>
      </c>
      <c r="J14" s="4">
        <f t="shared" si="4"/>
        <v>7.1464611589420413E-2</v>
      </c>
      <c r="K14" s="4">
        <f t="shared" si="4"/>
        <v>6.4104808547522873E-2</v>
      </c>
      <c r="L14" s="4">
        <f t="shared" si="4"/>
        <v>5.6984056840533981E-2</v>
      </c>
      <c r="M14" s="4">
        <f t="shared" si="4"/>
        <v>5.0234329647386389E-2</v>
      </c>
    </row>
    <row r="15" spans="1:13" x14ac:dyDescent="0.2">
      <c r="A15" t="s">
        <v>17</v>
      </c>
      <c r="B15">
        <f>B13-(B2+B13*B10)</f>
        <v>-0.94152973165139642</v>
      </c>
      <c r="C15">
        <f t="shared" ref="C15:M15" si="5">C13-(C2+C13*C10)</f>
        <v>0.80020653167638756</v>
      </c>
      <c r="D15">
        <f t="shared" si="5"/>
        <v>2.2461377605378203</v>
      </c>
      <c r="E15">
        <f t="shared" si="5"/>
        <v>3.4187365115232211</v>
      </c>
      <c r="F15">
        <f t="shared" si="5"/>
        <v>4.341363204881759</v>
      </c>
      <c r="G15">
        <f t="shared" si="5"/>
        <v>5.0377279661661163</v>
      </c>
      <c r="H15">
        <f t="shared" si="5"/>
        <v>5.5314471990239014</v>
      </c>
      <c r="I15">
        <f t="shared" si="5"/>
        <v>5.8456789328431569</v>
      </c>
      <c r="J15">
        <f t="shared" si="5"/>
        <v>6.0028254535694145</v>
      </c>
      <c r="K15">
        <f t="shared" si="5"/>
        <v>6.0242946026176156</v>
      </c>
      <c r="L15">
        <f t="shared" si="5"/>
        <v>5.9303129615742449</v>
      </c>
      <c r="M15">
        <f t="shared" si="5"/>
        <v>5.7397852912599916</v>
      </c>
    </row>
    <row r="16" spans="1:13" x14ac:dyDescent="0.2">
      <c r="A16" t="s">
        <v>18</v>
      </c>
      <c r="D16">
        <v>2.5000000000000001E-3</v>
      </c>
    </row>
    <row r="19" spans="1:15" x14ac:dyDescent="0.2">
      <c r="A19" t="s">
        <v>0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</row>
    <row r="20" spans="1:15" x14ac:dyDescent="0.2">
      <c r="A20" t="s">
        <v>1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</row>
    <row r="21" spans="1:15" x14ac:dyDescent="0.2">
      <c r="A21" t="s">
        <v>2</v>
      </c>
      <c r="B21">
        <v>0.1</v>
      </c>
      <c r="C21">
        <v>0.1</v>
      </c>
      <c r="D21">
        <v>0.1</v>
      </c>
      <c r="E21">
        <v>0.1</v>
      </c>
      <c r="F21">
        <v>0.1</v>
      </c>
      <c r="G21">
        <v>0.1</v>
      </c>
      <c r="H21">
        <v>0.1</v>
      </c>
      <c r="I21">
        <v>0.1</v>
      </c>
      <c r="J21">
        <v>0.1</v>
      </c>
      <c r="K21">
        <v>0.1</v>
      </c>
      <c r="L21">
        <v>0.1</v>
      </c>
      <c r="M21">
        <v>0.1</v>
      </c>
      <c r="N21">
        <v>0.1</v>
      </c>
      <c r="O21">
        <v>0.1</v>
      </c>
    </row>
    <row r="22" spans="1:15" x14ac:dyDescent="0.2">
      <c r="A22" t="s">
        <v>3</v>
      </c>
      <c r="B22">
        <v>20</v>
      </c>
      <c r="C22">
        <v>20</v>
      </c>
      <c r="D22">
        <v>20</v>
      </c>
      <c r="E22">
        <v>20</v>
      </c>
      <c r="F22">
        <v>20</v>
      </c>
      <c r="G22">
        <v>20</v>
      </c>
      <c r="H22">
        <v>20</v>
      </c>
      <c r="I22">
        <v>20</v>
      </c>
      <c r="J22">
        <v>20</v>
      </c>
      <c r="K22">
        <v>20</v>
      </c>
      <c r="L22">
        <v>20</v>
      </c>
      <c r="M22">
        <v>20</v>
      </c>
      <c r="N22">
        <v>20</v>
      </c>
      <c r="O22">
        <v>20</v>
      </c>
    </row>
    <row r="23" spans="1:15" x14ac:dyDescent="0.2">
      <c r="A23" t="s">
        <v>4</v>
      </c>
      <c r="B23">
        <f>0.4+$D$34*B31</f>
        <v>0.44</v>
      </c>
      <c r="C23">
        <f t="shared" ref="C23:O23" si="6">0.4+$D$34*C31</f>
        <v>0.48000000000000004</v>
      </c>
      <c r="D23">
        <f t="shared" si="6"/>
        <v>0.52</v>
      </c>
      <c r="E23">
        <f t="shared" si="6"/>
        <v>0.56000000000000005</v>
      </c>
      <c r="F23">
        <f t="shared" si="6"/>
        <v>0.60000000000000009</v>
      </c>
      <c r="G23">
        <f t="shared" si="6"/>
        <v>0.64</v>
      </c>
      <c r="H23">
        <f t="shared" si="6"/>
        <v>0.68</v>
      </c>
      <c r="I23">
        <f t="shared" si="6"/>
        <v>0.72</v>
      </c>
      <c r="J23">
        <f t="shared" si="6"/>
        <v>0.76</v>
      </c>
      <c r="K23">
        <f t="shared" si="6"/>
        <v>0.8</v>
      </c>
      <c r="L23">
        <f t="shared" si="6"/>
        <v>0.84000000000000008</v>
      </c>
      <c r="M23">
        <f t="shared" si="6"/>
        <v>0.88</v>
      </c>
      <c r="N23">
        <f t="shared" si="6"/>
        <v>0.92</v>
      </c>
      <c r="O23">
        <f t="shared" si="6"/>
        <v>0.96000000000000008</v>
      </c>
    </row>
    <row r="24" spans="1:15" x14ac:dyDescent="0.2">
      <c r="A24" t="s">
        <v>5</v>
      </c>
      <c r="B24">
        <f>(LN(B19/B20)+(B21+B23^2/2)*B22)/(B23*SQRT(B22))</f>
        <v>1.4419526820592399</v>
      </c>
      <c r="C24">
        <f t="shared" ref="C24:K24" si="7">(LN(C19/C20)+(C21+C23^2/2)*C22)/(C23*SQRT(C22))</f>
        <v>1.4932218368292873</v>
      </c>
      <c r="D24">
        <f t="shared" si="7"/>
        <v>1.5503638476500954</v>
      </c>
      <c r="E24">
        <f t="shared" si="7"/>
        <v>1.6121202453679293</v>
      </c>
      <c r="F24">
        <f t="shared" si="7"/>
        <v>1.6775681526033843</v>
      </c>
      <c r="G24">
        <f t="shared" si="7"/>
        <v>1.7460154113219066</v>
      </c>
      <c r="H24">
        <f t="shared" si="7"/>
        <v>1.8169327242029545</v>
      </c>
      <c r="I24">
        <f t="shared" si="7"/>
        <v>1.8899084155527739</v>
      </c>
      <c r="J24">
        <f t="shared" si="7"/>
        <v>1.964617478244717</v>
      </c>
      <c r="K24">
        <f t="shared" si="7"/>
        <v>2.0407999065774645</v>
      </c>
      <c r="L24">
        <f>(LN(L19/L20)+(L21+L23^2/2)*L22)/(L23*SQRT(L22))</f>
        <v>2.1182452197451882</v>
      </c>
      <c r="M24">
        <f>(LN(M19/M20)+(M21+M23^2/2)*M22)/(M23*SQRT(M22))</f>
        <v>2.1967812061794811</v>
      </c>
      <c r="N24">
        <f>(LN(N19/N20)+(N21+N23^2/2)*N22)/(N23*SQRT(N22))</f>
        <v>2.2762656041499221</v>
      </c>
      <c r="O24">
        <f>(LN(O19/O20)+(O21+O23^2/2)*O22)/(O23*SQRT(O22))</f>
        <v>2.3565798622144927</v>
      </c>
    </row>
    <row r="25" spans="1:15" x14ac:dyDescent="0.2">
      <c r="A25" t="s">
        <v>6</v>
      </c>
      <c r="B25">
        <f>B24-B23*SQRT(B22)</f>
        <v>-0.52578713814057521</v>
      </c>
      <c r="C25">
        <f t="shared" ref="C25:K25" si="8">C24-C23*SQRT(C22)</f>
        <v>-0.6534034215705109</v>
      </c>
      <c r="D25">
        <f t="shared" si="8"/>
        <v>-0.775146848949686</v>
      </c>
      <c r="E25">
        <f t="shared" si="8"/>
        <v>-0.89227588943183567</v>
      </c>
      <c r="F25">
        <f t="shared" si="8"/>
        <v>-1.0057134203963638</v>
      </c>
      <c r="G25">
        <f t="shared" si="8"/>
        <v>-1.1161515998778242</v>
      </c>
      <c r="H25">
        <f t="shared" si="8"/>
        <v>-1.2241197251967599</v>
      </c>
      <c r="I25">
        <f t="shared" si="8"/>
        <v>-1.3300294720469232</v>
      </c>
      <c r="J25">
        <f t="shared" si="8"/>
        <v>-1.4342058475549637</v>
      </c>
      <c r="K25">
        <f t="shared" si="8"/>
        <v>-1.5369088574221994</v>
      </c>
      <c r="L25">
        <f>L24-L23*SQRT(L22)</f>
        <v>-1.6383489824544588</v>
      </c>
      <c r="M25">
        <f>M24-M23*SQRT(M22)</f>
        <v>-1.738698434220149</v>
      </c>
      <c r="N25">
        <f>N24-N23*SQRT(N22)</f>
        <v>-1.8380994744496912</v>
      </c>
      <c r="O25">
        <f>O24-O23*SQRT(O22)</f>
        <v>-1.9366706545851038</v>
      </c>
    </row>
    <row r="28" spans="1:15" x14ac:dyDescent="0.2">
      <c r="A28" t="s">
        <v>7</v>
      </c>
      <c r="B28">
        <f>B19*NORMSDIST(B24)-B20*EXP(-B21*B22)*NORMSDIST(B25)</f>
        <v>0.80373605581517538</v>
      </c>
      <c r="C28">
        <f t="shared" ref="C28:K28" si="9">C19*NORMSDIST(C24)-C20*EXP(-C21*C22)*NORMSDIST(C25)</f>
        <v>0.82806919875996743</v>
      </c>
      <c r="D28">
        <f t="shared" si="9"/>
        <v>0.85050627596435135</v>
      </c>
      <c r="E28">
        <f t="shared" si="9"/>
        <v>0.87096527317971895</v>
      </c>
      <c r="F28">
        <f t="shared" si="9"/>
        <v>0.88942901333946045</v>
      </c>
      <c r="G28">
        <f t="shared" si="9"/>
        <v>0.90593056848192099</v>
      </c>
      <c r="H28">
        <f t="shared" si="9"/>
        <v>0.92054151187859889</v>
      </c>
      <c r="I28">
        <f t="shared" si="9"/>
        <v>0.93336212044703426</v>
      </c>
      <c r="J28">
        <f t="shared" si="9"/>
        <v>0.94451304674890246</v>
      </c>
      <c r="K28">
        <f t="shared" si="9"/>
        <v>0.95412820353178573</v>
      </c>
      <c r="L28">
        <f>L19*NORMSDIST(L24)-L20*EXP(-L21*L22)*NORMSDIST(L25)</f>
        <v>0.96234872113181291</v>
      </c>
      <c r="M28">
        <f>M19*NORMSDIST(M24)-M20*EXP(-M21*M22)*NORMSDIST(M25)</f>
        <v>0.96931789415428748</v>
      </c>
      <c r="N28">
        <f>N19*NORMSDIST(N24)-N20*EXP(-N21*N22)*NORMSDIST(N25)</f>
        <v>0.97517705511670005</v>
      </c>
      <c r="O28">
        <f>O19*NORMSDIST(O24)-O20*EXP(-O21*O22)*NORMSDIST(O25)</f>
        <v>0.98006231514241848</v>
      </c>
    </row>
    <row r="31" spans="1:15" x14ac:dyDescent="0.2">
      <c r="A31" t="s">
        <v>8</v>
      </c>
      <c r="B31">
        <v>10</v>
      </c>
      <c r="C31">
        <v>20</v>
      </c>
      <c r="D31">
        <v>30</v>
      </c>
      <c r="E31">
        <v>40</v>
      </c>
      <c r="F31">
        <v>50</v>
      </c>
      <c r="G31">
        <v>60</v>
      </c>
      <c r="H31">
        <v>70</v>
      </c>
      <c r="I31">
        <v>80</v>
      </c>
      <c r="J31">
        <v>90</v>
      </c>
      <c r="K31">
        <v>100</v>
      </c>
      <c r="L31">
        <v>110</v>
      </c>
      <c r="M31">
        <v>120</v>
      </c>
      <c r="N31">
        <v>130</v>
      </c>
      <c r="O31">
        <v>140</v>
      </c>
    </row>
    <row r="32" spans="1:15" x14ac:dyDescent="0.2">
      <c r="A32" t="s">
        <v>16</v>
      </c>
      <c r="B32" s="4">
        <f>B31/(B$28*B31+B$20)-1</f>
        <v>-9.3986288903609383E-2</v>
      </c>
      <c r="C32" s="4">
        <f t="shared" ref="C32:O32" si="10">C31/(C$28*C31+C$20)-1</f>
        <v>2.2422545631574309E-2</v>
      </c>
      <c r="D32" s="4">
        <f t="shared" si="10"/>
        <v>5.2070907144125878E-2</v>
      </c>
      <c r="E32" s="4">
        <f t="shared" si="10"/>
        <v>5.7121258414329912E-2</v>
      </c>
      <c r="F32" s="4">
        <f t="shared" si="10"/>
        <v>5.3264631636507964E-2</v>
      </c>
      <c r="G32" s="4">
        <f t="shared" si="10"/>
        <v>4.610107990171719E-2</v>
      </c>
      <c r="H32" s="4">
        <f t="shared" si="10"/>
        <v>3.7991899910113425E-2</v>
      </c>
      <c r="I32" s="4">
        <f t="shared" si="10"/>
        <v>3.0012376566457499E-2</v>
      </c>
      <c r="J32" s="4">
        <f t="shared" si="10"/>
        <v>2.2655521735327255E-2</v>
      </c>
      <c r="K32" s="4">
        <f t="shared" si="10"/>
        <v>1.6127773201961348E-2</v>
      </c>
      <c r="L32" s="4">
        <f t="shared" si="10"/>
        <v>1.048739557150058E-2</v>
      </c>
      <c r="M32" s="4">
        <f t="shared" si="10"/>
        <v>5.7145766752446647E-3</v>
      </c>
      <c r="N32" s="4">
        <f t="shared" si="10"/>
        <v>1.7490757307436766E-3</v>
      </c>
      <c r="O32" s="4">
        <f t="shared" si="10"/>
        <v>-1.4886671371464599E-3</v>
      </c>
    </row>
    <row r="33" spans="1:15" x14ac:dyDescent="0.2">
      <c r="A33" t="s">
        <v>17</v>
      </c>
      <c r="B33">
        <f>B31-(B20+B31*B28)</f>
        <v>-1.0373605581517538</v>
      </c>
      <c r="C33">
        <f t="shared" ref="C33:O33" si="11">C31-(C20+C31*C28)</f>
        <v>0.43861602480065187</v>
      </c>
      <c r="D33">
        <f t="shared" si="11"/>
        <v>1.4848117210694589</v>
      </c>
      <c r="E33">
        <f t="shared" si="11"/>
        <v>2.1613890728112395</v>
      </c>
      <c r="F33">
        <f t="shared" si="11"/>
        <v>2.5285493330269802</v>
      </c>
      <c r="G33">
        <f t="shared" si="11"/>
        <v>2.6441658910847394</v>
      </c>
      <c r="H33">
        <f t="shared" si="11"/>
        <v>2.5620941684980778</v>
      </c>
      <c r="I33">
        <f t="shared" si="11"/>
        <v>2.3310303642372645</v>
      </c>
      <c r="J33">
        <f t="shared" si="11"/>
        <v>1.9938257925987841</v>
      </c>
      <c r="K33">
        <f t="shared" si="11"/>
        <v>1.5871796468214256</v>
      </c>
      <c r="L33">
        <f t="shared" si="11"/>
        <v>1.1416406755005823</v>
      </c>
      <c r="M33">
        <f t="shared" si="11"/>
        <v>0.68185270148549648</v>
      </c>
      <c r="N33">
        <f t="shared" si="11"/>
        <v>0.22698283482898773</v>
      </c>
      <c r="O33">
        <f t="shared" si="11"/>
        <v>-0.20872411993858009</v>
      </c>
    </row>
    <row r="34" spans="1:15" x14ac:dyDescent="0.2">
      <c r="A34" t="s">
        <v>18</v>
      </c>
      <c r="D34">
        <v>4.0000000000000001E-3</v>
      </c>
    </row>
    <row r="37" spans="1:15" x14ac:dyDescent="0.2">
      <c r="A37" t="s">
        <v>0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</row>
    <row r="38" spans="1:15" x14ac:dyDescent="0.2">
      <c r="A38" t="s">
        <v>1</v>
      </c>
      <c r="B38">
        <v>3</v>
      </c>
      <c r="C38">
        <v>3</v>
      </c>
      <c r="D38">
        <v>3</v>
      </c>
      <c r="E38">
        <v>3</v>
      </c>
      <c r="F38">
        <v>3</v>
      </c>
      <c r="G38">
        <v>3</v>
      </c>
      <c r="H38">
        <v>3</v>
      </c>
      <c r="I38">
        <v>3</v>
      </c>
      <c r="J38">
        <v>3</v>
      </c>
      <c r="K38">
        <v>3</v>
      </c>
      <c r="L38">
        <v>3</v>
      </c>
      <c r="M38">
        <v>3</v>
      </c>
      <c r="N38">
        <v>3</v>
      </c>
      <c r="O38">
        <v>3</v>
      </c>
    </row>
    <row r="39" spans="1:15" x14ac:dyDescent="0.2">
      <c r="A39" t="s">
        <v>2</v>
      </c>
      <c r="B39">
        <v>0.05</v>
      </c>
      <c r="C39">
        <v>0.05</v>
      </c>
      <c r="D39">
        <v>0.05</v>
      </c>
      <c r="E39">
        <v>0.05</v>
      </c>
      <c r="F39">
        <v>0.05</v>
      </c>
      <c r="G39">
        <v>0.05</v>
      </c>
      <c r="H39">
        <v>0.05</v>
      </c>
      <c r="I39">
        <v>0.05</v>
      </c>
      <c r="J39">
        <v>0.05</v>
      </c>
      <c r="K39">
        <v>0.05</v>
      </c>
      <c r="L39">
        <v>0.05</v>
      </c>
      <c r="M39">
        <v>0.05</v>
      </c>
      <c r="N39">
        <v>0.05</v>
      </c>
      <c r="O39">
        <v>0.05</v>
      </c>
    </row>
    <row r="40" spans="1:15" x14ac:dyDescent="0.2">
      <c r="A40" t="s">
        <v>3</v>
      </c>
      <c r="B40">
        <v>20</v>
      </c>
      <c r="C40">
        <v>20</v>
      </c>
      <c r="D40">
        <v>20</v>
      </c>
      <c r="E40">
        <v>20</v>
      </c>
      <c r="F40">
        <v>20</v>
      </c>
      <c r="G40">
        <v>20</v>
      </c>
      <c r="H40">
        <v>20</v>
      </c>
      <c r="I40">
        <v>20</v>
      </c>
      <c r="J40">
        <v>20</v>
      </c>
      <c r="K40">
        <v>20</v>
      </c>
      <c r="L40">
        <v>20</v>
      </c>
      <c r="M40">
        <v>20</v>
      </c>
      <c r="N40">
        <v>20</v>
      </c>
      <c r="O40">
        <v>20</v>
      </c>
    </row>
    <row r="41" spans="1:15" x14ac:dyDescent="0.2">
      <c r="A41" t="s">
        <v>4</v>
      </c>
      <c r="B41">
        <f>0.4+$D52*B49</f>
        <v>0.45</v>
      </c>
      <c r="C41">
        <f t="shared" ref="C41:O41" si="12">0.4+$D52*C49</f>
        <v>0.5</v>
      </c>
      <c r="D41">
        <f t="shared" si="12"/>
        <v>0.55000000000000004</v>
      </c>
      <c r="E41">
        <f t="shared" si="12"/>
        <v>0.60000000000000009</v>
      </c>
      <c r="F41">
        <f t="shared" si="12"/>
        <v>0.65</v>
      </c>
      <c r="G41">
        <f t="shared" si="12"/>
        <v>0.7</v>
      </c>
      <c r="H41">
        <f t="shared" si="12"/>
        <v>0.75</v>
      </c>
      <c r="I41">
        <f t="shared" si="12"/>
        <v>0.8</v>
      </c>
      <c r="J41">
        <f t="shared" si="12"/>
        <v>0.85000000000000009</v>
      </c>
      <c r="K41">
        <f t="shared" si="12"/>
        <v>0.9</v>
      </c>
      <c r="L41">
        <f t="shared" si="12"/>
        <v>0.95000000000000007</v>
      </c>
      <c r="M41">
        <f t="shared" si="12"/>
        <v>1</v>
      </c>
      <c r="N41">
        <f t="shared" si="12"/>
        <v>1.05</v>
      </c>
      <c r="O41">
        <f t="shared" si="12"/>
        <v>1.1000000000000001</v>
      </c>
    </row>
    <row r="42" spans="1:15" x14ac:dyDescent="0.2">
      <c r="A42" t="s">
        <v>5</v>
      </c>
      <c r="B42">
        <f>(LN(B37/B38)+(B39+B41^2/2)*B40)/(B41*SQRT(B40))</f>
        <v>0.95722974967963281</v>
      </c>
      <c r="C42">
        <f t="shared" ref="C42:K42" si="13">(LN(C37/C38)+(C39+C41^2/2)*C40)/(C41*SQRT(C40))</f>
        <v>1.0739332325741495</v>
      </c>
      <c r="D42">
        <f t="shared" si="13"/>
        <v>1.1897457911014795</v>
      </c>
      <c r="E42">
        <f t="shared" si="13"/>
        <v>1.3048901563534194</v>
      </c>
      <c r="F42">
        <f t="shared" si="13"/>
        <v>1.4195205267781363</v>
      </c>
      <c r="G42">
        <f t="shared" si="13"/>
        <v>1.5337470441243204</v>
      </c>
      <c r="H42">
        <f t="shared" si="13"/>
        <v>1.6476504790076787</v>
      </c>
      <c r="I42">
        <f t="shared" si="13"/>
        <v>1.7612914093899912</v>
      </c>
      <c r="J42">
        <f t="shared" si="13"/>
        <v>1.8747161595949713</v>
      </c>
      <c r="K42">
        <f t="shared" si="13"/>
        <v>1.9879607596521742</v>
      </c>
      <c r="L42">
        <f>(LN(L37/L38)+(L39+L41^2/2)*L40)/(L41*SQRT(L40))</f>
        <v>2.1010536543217766</v>
      </c>
      <c r="M42">
        <f>(LN(M37/M38)+(M39+M41^2/2)*M40)/(M41*SQRT(M40))</f>
        <v>2.2140175994119171</v>
      </c>
      <c r="N42">
        <f>(LN(N37/N38)+(N39+N41^2/2)*N40)/(N41*SQRT(N40))</f>
        <v>2.3268710162910913</v>
      </c>
      <c r="O42">
        <f>(LN(O37/O38)+(O39+O41^2/2)*O40)/(O41*SQRT(O40))</f>
        <v>2.4396289769880668</v>
      </c>
    </row>
    <row r="43" spans="1:15" x14ac:dyDescent="0.2">
      <c r="A43" t="s">
        <v>6</v>
      </c>
      <c r="B43">
        <f>B42-B41*SQRT(B40)</f>
        <v>-1.0552314300701782</v>
      </c>
      <c r="C43">
        <f t="shared" ref="C43:K43" si="14">C42-C41*SQRT(C40)</f>
        <v>-1.1621347449256403</v>
      </c>
      <c r="D43">
        <f t="shared" si="14"/>
        <v>-1.2699289841482895</v>
      </c>
      <c r="E43">
        <f t="shared" si="14"/>
        <v>-1.3783914166463287</v>
      </c>
      <c r="F43">
        <f t="shared" si="14"/>
        <v>-1.4873678439715905</v>
      </c>
      <c r="G43">
        <f t="shared" si="14"/>
        <v>-1.5967481243753852</v>
      </c>
      <c r="H43">
        <f t="shared" si="14"/>
        <v>-1.706451487242006</v>
      </c>
      <c r="I43">
        <f t="shared" si="14"/>
        <v>-1.8164173546096727</v>
      </c>
      <c r="J43">
        <f t="shared" si="14"/>
        <v>-1.9265994021546717</v>
      </c>
      <c r="K43">
        <f t="shared" si="14"/>
        <v>-2.036961599847448</v>
      </c>
      <c r="L43">
        <f>L42-L41*SQRT(L40)</f>
        <v>-2.1474755029278247</v>
      </c>
      <c r="M43">
        <f>M42-M41*SQRT(M40)</f>
        <v>-2.2581183555876625</v>
      </c>
      <c r="N43">
        <f>N42-N41*SQRT(N40)</f>
        <v>-2.3688717364584675</v>
      </c>
      <c r="O43">
        <f>O42-O41*SQRT(O40)</f>
        <v>-2.4797205735114711</v>
      </c>
    </row>
    <row r="46" spans="1:15" x14ac:dyDescent="0.2">
      <c r="A46" t="s">
        <v>7</v>
      </c>
      <c r="B46">
        <f>B37*NORMSDIST(B42)-B38*EXP(-B39*B40)*NORMSDIST(B43)</f>
        <v>0.67001866946070476</v>
      </c>
      <c r="C46">
        <f t="shared" ref="C46:K46" si="15">C37*NORMSDIST(C42)-C38*EXP(-C39*C40)*NORMSDIST(C43)</f>
        <v>0.72327826807576634</v>
      </c>
      <c r="D46">
        <f t="shared" si="15"/>
        <v>0.77029506996104469</v>
      </c>
      <c r="E46">
        <f t="shared" si="15"/>
        <v>0.81128374437576767</v>
      </c>
      <c r="F46">
        <f t="shared" si="15"/>
        <v>0.8465725394928092</v>
      </c>
      <c r="G46">
        <f t="shared" si="15"/>
        <v>0.87657633399745827</v>
      </c>
      <c r="H46">
        <f t="shared" si="15"/>
        <v>0.9017696159339238</v>
      </c>
      <c r="I46">
        <f t="shared" si="15"/>
        <v>0.92266086757852572</v>
      </c>
      <c r="J46">
        <f t="shared" si="15"/>
        <v>0.93976955490679814</v>
      </c>
      <c r="K46">
        <f t="shared" si="15"/>
        <v>0.95360657018066397</v>
      </c>
      <c r="L46">
        <f>L37*NORMSDIST(L42)-L38*EXP(-L39*L40)*NORMSDIST(L43)</f>
        <v>0.96465860843937734</v>
      </c>
      <c r="M46">
        <f>M37*NORMSDIST(M42)-M38*EXP(-M39*M40)*NORMSDIST(M43)</f>
        <v>0.97337661339700188</v>
      </c>
      <c r="N46">
        <f>N37*NORMSDIST(N42)-N38*EXP(-N39*N40)*NORMSDIST(N43)</f>
        <v>0.98016813412694781</v>
      </c>
      <c r="O46">
        <f>O37*NORMSDIST(O42)-O38*EXP(-O39*O40)*NORMSDIST(O43)</f>
        <v>0.98539320825629639</v>
      </c>
    </row>
    <row r="49" spans="1:15" x14ac:dyDescent="0.2">
      <c r="A49" t="s">
        <v>8</v>
      </c>
      <c r="B49">
        <v>10</v>
      </c>
      <c r="C49">
        <v>20</v>
      </c>
      <c r="D49">
        <v>30</v>
      </c>
      <c r="E49">
        <v>40</v>
      </c>
      <c r="F49">
        <v>50</v>
      </c>
      <c r="G49">
        <v>60</v>
      </c>
      <c r="H49">
        <v>70</v>
      </c>
      <c r="I49">
        <v>80</v>
      </c>
      <c r="J49">
        <v>90</v>
      </c>
      <c r="K49">
        <v>100</v>
      </c>
      <c r="L49">
        <v>110</v>
      </c>
      <c r="M49">
        <v>120</v>
      </c>
      <c r="N49">
        <v>130</v>
      </c>
      <c r="O49">
        <v>140</v>
      </c>
    </row>
    <row r="50" spans="1:15" x14ac:dyDescent="0.2">
      <c r="A50" t="s">
        <v>16</v>
      </c>
      <c r="B50" s="4">
        <f>B49/(B46*B49+B38)-1</f>
        <v>3.090799330281313E-2</v>
      </c>
      <c r="C50" s="4">
        <f t="shared" ref="C50:O50" si="16">C49/(C46*C49+C38)-1</f>
        <v>0.14511036923369214</v>
      </c>
      <c r="D50" s="4">
        <f t="shared" si="16"/>
        <v>0.14903557944406254</v>
      </c>
      <c r="E50" s="4">
        <f t="shared" si="16"/>
        <v>0.12830682763376822</v>
      </c>
      <c r="F50" s="4">
        <f t="shared" si="16"/>
        <v>0.1030556921120287</v>
      </c>
      <c r="G50" s="4">
        <f t="shared" si="16"/>
        <v>7.9241896548097213E-2</v>
      </c>
      <c r="H50" s="4">
        <f t="shared" si="16"/>
        <v>5.8619174921320294E-2</v>
      </c>
      <c r="I50" s="4">
        <f t="shared" si="16"/>
        <v>4.1492143417536154E-2</v>
      </c>
      <c r="J50" s="4">
        <f t="shared" si="16"/>
        <v>2.7640563073974889E-2</v>
      </c>
      <c r="K50" s="4">
        <f t="shared" si="16"/>
        <v>1.6666653432708456E-2</v>
      </c>
      <c r="L50" s="4">
        <f t="shared" si="16"/>
        <v>8.1342972012301562E-3</v>
      </c>
      <c r="M50" s="4">
        <f t="shared" si="16"/>
        <v>1.6260262722647134E-3</v>
      </c>
      <c r="N50" s="4">
        <f t="shared" si="16"/>
        <v>-3.2345608688221228E-3</v>
      </c>
      <c r="O50" s="4">
        <f t="shared" si="16"/>
        <v>-6.7755583187750767E-3</v>
      </c>
    </row>
    <row r="51" spans="1:15" x14ac:dyDescent="0.2">
      <c r="A51" t="s">
        <v>17</v>
      </c>
      <c r="B51">
        <f>B49-(B38+B49*B46)</f>
        <v>0.29981330539295215</v>
      </c>
      <c r="C51">
        <f t="shared" ref="C51:O51" si="17">C49-(C38+C49*C46)</f>
        <v>2.5344346384846723</v>
      </c>
      <c r="D51">
        <f t="shared" si="17"/>
        <v>3.8911479011686581</v>
      </c>
      <c r="E51">
        <f t="shared" si="17"/>
        <v>4.5486502249692933</v>
      </c>
      <c r="F51">
        <f t="shared" si="17"/>
        <v>4.6713730253595429</v>
      </c>
      <c r="G51">
        <f t="shared" si="17"/>
        <v>4.405419960152507</v>
      </c>
      <c r="H51">
        <f t="shared" si="17"/>
        <v>3.8761268846253358</v>
      </c>
      <c r="I51">
        <f t="shared" si="17"/>
        <v>3.1871305937179386</v>
      </c>
      <c r="J51">
        <f t="shared" si="17"/>
        <v>2.4207400583881622</v>
      </c>
      <c r="K51">
        <f t="shared" si="17"/>
        <v>1.6393429819336092</v>
      </c>
      <c r="L51">
        <f t="shared" si="17"/>
        <v>0.88755307166849207</v>
      </c>
      <c r="M51">
        <f t="shared" si="17"/>
        <v>0.19480639235978003</v>
      </c>
      <c r="N51">
        <f t="shared" si="17"/>
        <v>-0.42185743650321683</v>
      </c>
      <c r="O51">
        <f t="shared" si="17"/>
        <v>-0.95504915588148265</v>
      </c>
    </row>
    <row r="52" spans="1:15" x14ac:dyDescent="0.2">
      <c r="A52" t="s">
        <v>18</v>
      </c>
      <c r="D52">
        <v>5.0000000000000001E-3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43" sqref="N43"/>
    </sheetView>
  </sheetViews>
  <sheetFormatPr defaultRowHeight="12.75" x14ac:dyDescent="0.2"/>
  <sheetData>
    <row r="1" spans="1:10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</row>
    <row r="2" spans="1:10" x14ac:dyDescent="0.2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</row>
    <row r="3" spans="1:10" x14ac:dyDescent="0.2">
      <c r="A3" t="s">
        <v>2</v>
      </c>
      <c r="B3">
        <v>0.05</v>
      </c>
      <c r="C3">
        <v>0.05</v>
      </c>
      <c r="D3">
        <v>0.05</v>
      </c>
      <c r="E3">
        <v>0.05</v>
      </c>
      <c r="F3">
        <v>0.05</v>
      </c>
      <c r="G3">
        <v>0.05</v>
      </c>
      <c r="H3">
        <v>0.05</v>
      </c>
      <c r="I3">
        <v>0.05</v>
      </c>
      <c r="J3">
        <v>0.05</v>
      </c>
    </row>
    <row r="4" spans="1:10" x14ac:dyDescent="0.2">
      <c r="A4" t="s">
        <v>3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</row>
    <row r="5" spans="1:10" x14ac:dyDescent="0.2">
      <c r="A5" t="s">
        <v>4</v>
      </c>
      <c r="B5">
        <f>0.2+EXP(-$D$16*B2)</f>
        <v>1.0187307530779819</v>
      </c>
      <c r="C5">
        <f t="shared" ref="C5:J5" si="0">0.2+EXP(-$D$16*C2)</f>
        <v>0.87032004603563928</v>
      </c>
      <c r="D5">
        <f t="shared" si="0"/>
        <v>0.74881163609402646</v>
      </c>
      <c r="E5">
        <f t="shared" si="0"/>
        <v>0.64932896411722152</v>
      </c>
      <c r="F5">
        <f t="shared" si="0"/>
        <v>0.56787944117144229</v>
      </c>
      <c r="G5">
        <f t="shared" si="0"/>
        <v>0.50119421191220204</v>
      </c>
      <c r="H5">
        <f t="shared" si="0"/>
        <v>0.44659696394160642</v>
      </c>
      <c r="I5">
        <f t="shared" si="0"/>
        <v>0.40189651799465542</v>
      </c>
      <c r="J5">
        <f t="shared" si="0"/>
        <v>0.36529888822158652</v>
      </c>
    </row>
    <row r="6" spans="1:10" x14ac:dyDescent="0.2">
      <c r="A6" t="s">
        <v>5</v>
      </c>
      <c r="B6">
        <f>(LN(B1/B2)+(B3+B5^2/2)*B4)/(B5*SQRT(B4))</f>
        <v>1.7659614949065072</v>
      </c>
      <c r="C6">
        <f>(LN(C1/C2)+(C3+C5^2/2)*C4)/(C5*SQRT(C4))</f>
        <v>1.3059174621509937</v>
      </c>
      <c r="D6">
        <f>(LN(D1/D2)+(D3+D5^2/2)*D4)/(D5*SQRT(D4))</f>
        <v>0.9311774977588323</v>
      </c>
      <c r="E6">
        <f t="shared" ref="E6:J6" si="1">(LN(E1/E2)+(E3+E5^2/2)*E4)/(E5*SQRT(E4))</f>
        <v>0.59504766000610798</v>
      </c>
      <c r="F6">
        <f t="shared" si="1"/>
        <v>0.28009772529890425</v>
      </c>
      <c r="G6">
        <f t="shared" si="1"/>
        <v>-2.2576146413377501E-2</v>
      </c>
      <c r="H6">
        <f t="shared" si="1"/>
        <v>-0.31769275038747752</v>
      </c>
      <c r="I6">
        <f t="shared" si="1"/>
        <v>-0.60731166589858243</v>
      </c>
      <c r="J6">
        <f t="shared" si="1"/>
        <v>-0.89164571527615644</v>
      </c>
    </row>
    <row r="7" spans="1:10" x14ac:dyDescent="0.2">
      <c r="A7" t="s">
        <v>6</v>
      </c>
      <c r="B7">
        <f>B6-B5*SQRT(B4)</f>
        <v>-1.4555480072785048</v>
      </c>
      <c r="C7">
        <f>C6-C5*SQRT(C4)</f>
        <v>-1.446276176624224</v>
      </c>
      <c r="D7">
        <f>D6-D5*SQRT(D4)</f>
        <v>-1.4367728107354418</v>
      </c>
      <c r="E7">
        <f t="shared" ref="E7:J7" si="2">E6-E5*SQRT(E4)</f>
        <v>-1.4583108173220567</v>
      </c>
      <c r="F7">
        <f t="shared" si="2"/>
        <v>-1.5156947451864511</v>
      </c>
      <c r="G7">
        <f t="shared" si="2"/>
        <v>-1.6074914061490309</v>
      </c>
      <c r="H7">
        <f t="shared" si="2"/>
        <v>-1.7299563525590429</v>
      </c>
      <c r="I7">
        <f t="shared" si="2"/>
        <v>-1.8782200464525405</v>
      </c>
      <c r="J7">
        <f t="shared" si="2"/>
        <v>-2.0468222287836255</v>
      </c>
    </row>
    <row r="10" spans="1:10" x14ac:dyDescent="0.2">
      <c r="A10" t="s">
        <v>7</v>
      </c>
      <c r="B10">
        <f>B1*NORMSDIST(B6)-B2*EXP(-B3*B4)*NORMSDIST(B7)</f>
        <v>0.9171683995276233</v>
      </c>
      <c r="C10">
        <f>C1*NORMSDIST(C6)-C2*EXP(-C3*C4)*NORMSDIST(C7)</f>
        <v>0.81438264411468775</v>
      </c>
      <c r="D10">
        <f>D1*NORMSDIST(D6)-D2*EXP(-D3*D4)*NORMSDIST(D7)</f>
        <v>0.68693775513708111</v>
      </c>
      <c r="E10">
        <f t="shared" ref="E10:J10" si="3">E1*NORMSDIST(E6)-E2*EXP(-E3*E4)*NORMSDIST(E7)</f>
        <v>0.54849763552924624</v>
      </c>
      <c r="F10">
        <f t="shared" si="3"/>
        <v>0.41378802205438259</v>
      </c>
      <c r="G10">
        <f t="shared" si="3"/>
        <v>0.29457539433065488</v>
      </c>
      <c r="H10">
        <f t="shared" si="3"/>
        <v>0.19780730916973713</v>
      </c>
      <c r="I10">
        <f t="shared" si="3"/>
        <v>0.12540295439521268</v>
      </c>
      <c r="J10">
        <f t="shared" si="3"/>
        <v>7.5272093546717878E-2</v>
      </c>
    </row>
    <row r="14" spans="1:10" x14ac:dyDescent="0.2">
      <c r="A14" t="s">
        <v>16</v>
      </c>
      <c r="B14" s="4">
        <f>B4/(B$10*B4+B$2)-1</f>
        <v>-1.6878620625253693E-2</v>
      </c>
      <c r="C14" s="4">
        <f>C4/(C$10*C4+C$2)-1</f>
        <v>-1.417871667869508E-2</v>
      </c>
      <c r="D14" s="4">
        <f>D4/(D$10*D4+D$2)-1</f>
        <v>1.3235125310516294E-2</v>
      </c>
      <c r="E14" s="4">
        <f t="shared" ref="E14:J14" si="4">E4/(E$10*E4+E$2)-1</f>
        <v>5.4298885460074109E-2</v>
      </c>
      <c r="F14" s="4">
        <f t="shared" si="4"/>
        <v>9.4345708047031795E-2</v>
      </c>
      <c r="G14" s="4">
        <f t="shared" si="4"/>
        <v>0.11784876527732635</v>
      </c>
      <c r="H14" s="4">
        <f t="shared" si="4"/>
        <v>0.11382474812414634</v>
      </c>
      <c r="I14" s="4">
        <f t="shared" si="4"/>
        <v>8.0610338718379637E-2</v>
      </c>
      <c r="J14" s="4">
        <f t="shared" si="4"/>
        <v>2.5354879542749398E-2</v>
      </c>
    </row>
    <row r="15" spans="1:10" x14ac:dyDescent="0.2">
      <c r="F15" t="s">
        <v>31</v>
      </c>
    </row>
    <row r="16" spans="1:10" x14ac:dyDescent="0.2">
      <c r="A16" s="3" t="s">
        <v>32</v>
      </c>
      <c r="D16">
        <v>0.2</v>
      </c>
    </row>
    <row r="19" spans="4:10" x14ac:dyDescent="0.2"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</row>
    <row r="20" spans="4:10" x14ac:dyDescent="0.2">
      <c r="D20">
        <v>1.3235125310516294E-2</v>
      </c>
      <c r="E20">
        <v>5.4298885460074109E-2</v>
      </c>
      <c r="F20">
        <v>9.4345708047031795E-2</v>
      </c>
      <c r="G20">
        <v>0.11784876527732635</v>
      </c>
      <c r="H20">
        <v>0.11382474812414634</v>
      </c>
      <c r="I20">
        <v>8.0610338718379637E-2</v>
      </c>
      <c r="J20">
        <v>2.5354879542749398E-2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opLeftCell="J7" workbookViewId="0">
      <selection activeCell="V46" sqref="V46"/>
    </sheetView>
  </sheetViews>
  <sheetFormatPr defaultRowHeight="12.75" x14ac:dyDescent="0.2"/>
  <cols>
    <col min="3" max="3" width="7.28515625" customWidth="1"/>
    <col min="259" max="259" width="7.28515625" customWidth="1"/>
    <col min="515" max="515" width="7.28515625" customWidth="1"/>
    <col min="771" max="771" width="7.28515625" customWidth="1"/>
    <col min="1027" max="1027" width="7.28515625" customWidth="1"/>
    <col min="1283" max="1283" width="7.28515625" customWidth="1"/>
    <col min="1539" max="1539" width="7.28515625" customWidth="1"/>
    <col min="1795" max="1795" width="7.28515625" customWidth="1"/>
    <col min="2051" max="2051" width="7.28515625" customWidth="1"/>
    <col min="2307" max="2307" width="7.28515625" customWidth="1"/>
    <col min="2563" max="2563" width="7.28515625" customWidth="1"/>
    <col min="2819" max="2819" width="7.28515625" customWidth="1"/>
    <col min="3075" max="3075" width="7.28515625" customWidth="1"/>
    <col min="3331" max="3331" width="7.28515625" customWidth="1"/>
    <col min="3587" max="3587" width="7.28515625" customWidth="1"/>
    <col min="3843" max="3843" width="7.28515625" customWidth="1"/>
    <col min="4099" max="4099" width="7.28515625" customWidth="1"/>
    <col min="4355" max="4355" width="7.28515625" customWidth="1"/>
    <col min="4611" max="4611" width="7.28515625" customWidth="1"/>
    <col min="4867" max="4867" width="7.28515625" customWidth="1"/>
    <col min="5123" max="5123" width="7.28515625" customWidth="1"/>
    <col min="5379" max="5379" width="7.28515625" customWidth="1"/>
    <col min="5635" max="5635" width="7.28515625" customWidth="1"/>
    <col min="5891" max="5891" width="7.28515625" customWidth="1"/>
    <col min="6147" max="6147" width="7.28515625" customWidth="1"/>
    <col min="6403" max="6403" width="7.28515625" customWidth="1"/>
    <col min="6659" max="6659" width="7.28515625" customWidth="1"/>
    <col min="6915" max="6915" width="7.28515625" customWidth="1"/>
    <col min="7171" max="7171" width="7.28515625" customWidth="1"/>
    <col min="7427" max="7427" width="7.28515625" customWidth="1"/>
    <col min="7683" max="7683" width="7.28515625" customWidth="1"/>
    <col min="7939" max="7939" width="7.28515625" customWidth="1"/>
    <col min="8195" max="8195" width="7.28515625" customWidth="1"/>
    <col min="8451" max="8451" width="7.28515625" customWidth="1"/>
    <col min="8707" max="8707" width="7.28515625" customWidth="1"/>
    <col min="8963" max="8963" width="7.28515625" customWidth="1"/>
    <col min="9219" max="9219" width="7.28515625" customWidth="1"/>
    <col min="9475" max="9475" width="7.28515625" customWidth="1"/>
    <col min="9731" max="9731" width="7.28515625" customWidth="1"/>
    <col min="9987" max="9987" width="7.28515625" customWidth="1"/>
    <col min="10243" max="10243" width="7.28515625" customWidth="1"/>
    <col min="10499" max="10499" width="7.28515625" customWidth="1"/>
    <col min="10755" max="10755" width="7.28515625" customWidth="1"/>
    <col min="11011" max="11011" width="7.28515625" customWidth="1"/>
    <col min="11267" max="11267" width="7.28515625" customWidth="1"/>
    <col min="11523" max="11523" width="7.28515625" customWidth="1"/>
    <col min="11779" max="11779" width="7.28515625" customWidth="1"/>
    <col min="12035" max="12035" width="7.28515625" customWidth="1"/>
    <col min="12291" max="12291" width="7.28515625" customWidth="1"/>
    <col min="12547" max="12547" width="7.28515625" customWidth="1"/>
    <col min="12803" max="12803" width="7.28515625" customWidth="1"/>
    <col min="13059" max="13059" width="7.28515625" customWidth="1"/>
    <col min="13315" max="13315" width="7.28515625" customWidth="1"/>
    <col min="13571" max="13571" width="7.28515625" customWidth="1"/>
    <col min="13827" max="13827" width="7.28515625" customWidth="1"/>
    <col min="14083" max="14083" width="7.28515625" customWidth="1"/>
    <col min="14339" max="14339" width="7.28515625" customWidth="1"/>
    <col min="14595" max="14595" width="7.28515625" customWidth="1"/>
    <col min="14851" max="14851" width="7.28515625" customWidth="1"/>
    <col min="15107" max="15107" width="7.28515625" customWidth="1"/>
    <col min="15363" max="15363" width="7.28515625" customWidth="1"/>
    <col min="15619" max="15619" width="7.28515625" customWidth="1"/>
    <col min="15875" max="15875" width="7.28515625" customWidth="1"/>
    <col min="16131" max="16131" width="7.28515625" customWidth="1"/>
  </cols>
  <sheetData>
    <row r="1" spans="1:15" x14ac:dyDescent="0.2">
      <c r="A1" t="s">
        <v>0</v>
      </c>
      <c r="C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</row>
    <row r="2" spans="1:15" x14ac:dyDescent="0.2">
      <c r="A2" t="s">
        <v>1</v>
      </c>
      <c r="C2">
        <v>9.4567301147435696</v>
      </c>
      <c r="E2">
        <v>9.4567301147435696</v>
      </c>
      <c r="F2">
        <v>9.4567301147435696</v>
      </c>
      <c r="G2">
        <v>9.4567301147435696</v>
      </c>
      <c r="H2">
        <v>9.4567301147435696</v>
      </c>
      <c r="I2">
        <v>9.4567301147435696</v>
      </c>
      <c r="J2">
        <v>9.4567301147435696</v>
      </c>
      <c r="K2">
        <v>9.4567301147435696</v>
      </c>
      <c r="L2">
        <v>9.4567301147435696</v>
      </c>
      <c r="M2">
        <v>9.4567301147435696</v>
      </c>
      <c r="N2">
        <v>9.4567301147435696</v>
      </c>
      <c r="O2">
        <v>9.4567301147435696</v>
      </c>
    </row>
    <row r="3" spans="1:15" x14ac:dyDescent="0.2">
      <c r="A3" t="s">
        <v>2</v>
      </c>
      <c r="C3">
        <v>0.1</v>
      </c>
      <c r="E3">
        <v>0.1</v>
      </c>
      <c r="F3">
        <v>0.1</v>
      </c>
      <c r="G3">
        <v>0.1</v>
      </c>
      <c r="H3">
        <v>0.1</v>
      </c>
      <c r="I3">
        <v>0.1</v>
      </c>
      <c r="J3">
        <v>0.1</v>
      </c>
      <c r="K3">
        <v>0.1</v>
      </c>
      <c r="L3">
        <v>0.1</v>
      </c>
      <c r="M3">
        <v>0.1</v>
      </c>
      <c r="N3">
        <v>0.1</v>
      </c>
      <c r="O3">
        <v>0.1</v>
      </c>
    </row>
    <row r="4" spans="1:15" x14ac:dyDescent="0.2">
      <c r="A4" t="s">
        <v>3</v>
      </c>
      <c r="C4">
        <v>15</v>
      </c>
      <c r="E4">
        <v>15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  <c r="L4">
        <v>15</v>
      </c>
      <c r="M4">
        <v>15</v>
      </c>
      <c r="N4">
        <v>15</v>
      </c>
      <c r="O4">
        <v>15</v>
      </c>
    </row>
    <row r="5" spans="1:15" x14ac:dyDescent="0.2">
      <c r="A5" t="s">
        <v>4</v>
      </c>
      <c r="C5">
        <f>0.4+$D16*C13</f>
        <v>0.53917998148875024</v>
      </c>
      <c r="E5">
        <f t="shared" ref="E5:O5" si="0">0.4+$D16*E13</f>
        <v>0.42500000000000004</v>
      </c>
      <c r="F5">
        <f t="shared" si="0"/>
        <v>0.45</v>
      </c>
      <c r="G5">
        <f t="shared" si="0"/>
        <v>0.47500000000000003</v>
      </c>
      <c r="H5">
        <f t="shared" si="0"/>
        <v>0.5</v>
      </c>
      <c r="I5">
        <f t="shared" si="0"/>
        <v>0.52500000000000002</v>
      </c>
      <c r="J5">
        <f t="shared" si="0"/>
        <v>0.55000000000000004</v>
      </c>
      <c r="K5">
        <f t="shared" si="0"/>
        <v>0.57500000000000007</v>
      </c>
      <c r="L5">
        <f t="shared" si="0"/>
        <v>0.60000000000000009</v>
      </c>
      <c r="M5">
        <f t="shared" si="0"/>
        <v>0.625</v>
      </c>
      <c r="N5">
        <f t="shared" si="0"/>
        <v>0.65</v>
      </c>
      <c r="O5">
        <f t="shared" si="0"/>
        <v>0.67500000000000004</v>
      </c>
    </row>
    <row r="6" spans="1:15" x14ac:dyDescent="0.2">
      <c r="A6" t="s">
        <v>5</v>
      </c>
      <c r="C6">
        <f>(LN(C1/C2)+(C3+C5^2/2)*C4)/(C5*SQRT(C4))</f>
        <v>0.68653009013116872</v>
      </c>
      <c r="E6">
        <f t="shared" ref="E6:O6" si="1">(LN(E1/E2)+(E3+E5^2/2)*E4)/(E5*SQRT(E4))</f>
        <v>0.36935249753000288</v>
      </c>
      <c r="F6">
        <f t="shared" si="1"/>
        <v>0.44296792622087744</v>
      </c>
      <c r="G6">
        <f t="shared" si="1"/>
        <v>0.51393039313666966</v>
      </c>
      <c r="H6">
        <f t="shared" si="1"/>
        <v>0.58263784254364182</v>
      </c>
      <c r="I6">
        <f t="shared" si="1"/>
        <v>0.64941241980019715</v>
      </c>
      <c r="J6">
        <f t="shared" si="1"/>
        <v>0.71451769838139212</v>
      </c>
      <c r="K6">
        <f t="shared" si="1"/>
        <v>0.7781714128970566</v>
      </c>
      <c r="L6">
        <f t="shared" si="1"/>
        <v>0.84055500885538137</v>
      </c>
      <c r="M6">
        <f t="shared" si="1"/>
        <v>0.90182090048324792</v>
      </c>
      <c r="N6">
        <f t="shared" si="1"/>
        <v>0.96209805366493939</v>
      </c>
      <c r="O6">
        <f t="shared" si="1"/>
        <v>1.0214963282278091</v>
      </c>
    </row>
    <row r="7" spans="1:15" x14ac:dyDescent="0.2">
      <c r="A7" t="s">
        <v>6</v>
      </c>
      <c r="C7">
        <f>C6-C5*SQRT(C4)</f>
        <v>-1.4017049987831847</v>
      </c>
      <c r="E7">
        <f t="shared" ref="E7:O7" si="2">E6-E5*SQRT(E4)</f>
        <v>-1.2766654246081495</v>
      </c>
      <c r="F7">
        <f t="shared" si="2"/>
        <v>-1.2998745795724602</v>
      </c>
      <c r="G7">
        <f t="shared" si="2"/>
        <v>-1.3257366963118535</v>
      </c>
      <c r="H7">
        <f t="shared" si="2"/>
        <v>-1.3538538305600667</v>
      </c>
      <c r="I7">
        <f t="shared" si="2"/>
        <v>-1.3839038369586967</v>
      </c>
      <c r="J7">
        <f t="shared" si="2"/>
        <v>-1.4156231420326875</v>
      </c>
      <c r="K7">
        <f t="shared" si="2"/>
        <v>-1.4487940111722084</v>
      </c>
      <c r="L7">
        <f t="shared" si="2"/>
        <v>-1.4832349988690692</v>
      </c>
      <c r="M7">
        <f t="shared" si="2"/>
        <v>-1.5187936908963877</v>
      </c>
      <c r="N7">
        <f t="shared" si="2"/>
        <v>-1.555341121369882</v>
      </c>
      <c r="O7">
        <f t="shared" si="2"/>
        <v>-1.5927674304621975</v>
      </c>
    </row>
    <row r="10" spans="1:15" x14ac:dyDescent="0.2">
      <c r="A10" t="s">
        <v>7</v>
      </c>
      <c r="C10">
        <f>C1*NORMSDIST(C6)-C2*EXP(-C3*C4)*NORMSDIST(C7)</f>
        <v>0.58394543250866926</v>
      </c>
      <c r="E10">
        <f t="shared" ref="E10:O10" si="3">E1*NORMSDIST(E6)-E2*EXP(-E3*E4)*NORMSDIST(E7)</f>
        <v>0.43124424443339848</v>
      </c>
      <c r="F10">
        <f t="shared" si="3"/>
        <v>0.46680324540562712</v>
      </c>
      <c r="G10">
        <f t="shared" si="3"/>
        <v>0.50124420782622336</v>
      </c>
      <c r="H10">
        <f t="shared" si="3"/>
        <v>0.53447317485290036</v>
      </c>
      <c r="I10">
        <f t="shared" si="3"/>
        <v>0.56641804709453969</v>
      </c>
      <c r="J10">
        <f t="shared" si="3"/>
        <v>0.597025437777848</v>
      </c>
      <c r="K10">
        <f t="shared" si="3"/>
        <v>0.62625814671634727</v>
      </c>
      <c r="L10">
        <f t="shared" si="3"/>
        <v>0.65409308095726792</v>
      </c>
      <c r="M10">
        <f t="shared" si="3"/>
        <v>0.68051950158230146</v>
      </c>
      <c r="N10">
        <f t="shared" si="3"/>
        <v>0.70553751198625969</v>
      </c>
      <c r="O10">
        <f t="shared" si="3"/>
        <v>0.72915672806302445</v>
      </c>
    </row>
    <row r="13" spans="1:15" x14ac:dyDescent="0.2">
      <c r="A13" t="s">
        <v>8</v>
      </c>
      <c r="C13">
        <v>55.6719925955001</v>
      </c>
      <c r="E13">
        <v>10</v>
      </c>
      <c r="F13">
        <v>20</v>
      </c>
      <c r="G13">
        <v>30</v>
      </c>
      <c r="H13">
        <v>40</v>
      </c>
      <c r="I13">
        <v>50</v>
      </c>
      <c r="J13">
        <v>60</v>
      </c>
      <c r="K13">
        <v>70</v>
      </c>
      <c r="L13">
        <v>80</v>
      </c>
      <c r="M13">
        <v>90</v>
      </c>
      <c r="N13">
        <v>100</v>
      </c>
      <c r="O13">
        <v>110</v>
      </c>
    </row>
    <row r="14" spans="1:15" x14ac:dyDescent="0.2">
      <c r="A14" t="s">
        <v>16</v>
      </c>
      <c r="C14" s="4">
        <f>LN(C13/(C10*C13+C2))</f>
        <v>0.28261418934987798</v>
      </c>
      <c r="E14" s="4">
        <f t="shared" ref="E14:O14" si="4">LN(E13/(E10*E13+E2))</f>
        <v>-0.31984712782320962</v>
      </c>
      <c r="F14" s="4">
        <f t="shared" si="4"/>
        <v>6.2258720639733159E-2</v>
      </c>
      <c r="G14" s="4">
        <f t="shared" si="4"/>
        <v>0.20276689152148009</v>
      </c>
      <c r="H14" s="4">
        <f t="shared" si="4"/>
        <v>0.26020773541077441</v>
      </c>
      <c r="I14" s="4">
        <f t="shared" si="4"/>
        <v>0.28030581155792345</v>
      </c>
      <c r="J14" s="4">
        <f t="shared" si="4"/>
        <v>0.28151763654620127</v>
      </c>
      <c r="K14" s="4">
        <f t="shared" si="4"/>
        <v>0.27265646939068583</v>
      </c>
      <c r="L14" s="4">
        <f t="shared" si="4"/>
        <v>0.25837934520620925</v>
      </c>
      <c r="M14" s="4">
        <f t="shared" si="4"/>
        <v>0.2413148022191359</v>
      </c>
      <c r="N14" s="4">
        <f t="shared" si="4"/>
        <v>0.22301254347899166</v>
      </c>
      <c r="O14" s="4">
        <f t="shared" si="4"/>
        <v>0.20441134741112635</v>
      </c>
    </row>
    <row r="15" spans="1:15" x14ac:dyDescent="0.2">
      <c r="E15">
        <v>-6.3759680660401219E-2</v>
      </c>
      <c r="F15">
        <v>0.11492654060164945</v>
      </c>
      <c r="G15">
        <v>0.14783386746900906</v>
      </c>
      <c r="H15">
        <v>0.1430440656868063</v>
      </c>
      <c r="I15">
        <v>0.12620294190366455</v>
      </c>
      <c r="J15">
        <v>0.10603717162726026</v>
      </c>
      <c r="K15">
        <v>8.6012276161496648E-2</v>
      </c>
      <c r="L15">
        <v>6.7567404331913467E-2</v>
      </c>
      <c r="M15">
        <v>5.12549535761034E-2</v>
      </c>
      <c r="N15">
        <v>3.7208505222106024E-2</v>
      </c>
      <c r="O15">
        <v>2.5356714135044166E-2</v>
      </c>
    </row>
    <row r="16" spans="1:15" x14ac:dyDescent="0.2">
      <c r="A16" t="s">
        <v>18</v>
      </c>
      <c r="D16">
        <v>2.5000000000000001E-3</v>
      </c>
      <c r="E16">
        <v>2.1616228888517112E-2</v>
      </c>
      <c r="F16">
        <v>6.0546395741240197E-2</v>
      </c>
      <c r="G16">
        <v>4.8257051328648E-2</v>
      </c>
      <c r="H16">
        <v>3.0248619800849821E-2</v>
      </c>
      <c r="I16">
        <v>1.4736345456110342E-2</v>
      </c>
      <c r="J16">
        <v>3.2429460794780895E-3</v>
      </c>
      <c r="K16">
        <v>-4.5111394077249458E-3</v>
      </c>
      <c r="L16">
        <v>-9.2977050856647165E-3</v>
      </c>
      <c r="M16">
        <v>-1.1934110272253126E-2</v>
      </c>
      <c r="N16">
        <v>-1.3121795265757803E-2</v>
      </c>
      <c r="O16">
        <v>-1.3400388970449898E-2</v>
      </c>
    </row>
    <row r="20" spans="1:24" x14ac:dyDescent="0.2">
      <c r="A20" t="s">
        <v>0</v>
      </c>
      <c r="C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</row>
    <row r="21" spans="1:24" x14ac:dyDescent="0.2">
      <c r="A21" t="s">
        <v>1</v>
      </c>
      <c r="C21">
        <v>4.5024857830773239</v>
      </c>
      <c r="E21">
        <v>4.5024857830773239</v>
      </c>
      <c r="F21">
        <v>4.5024857830773239</v>
      </c>
      <c r="G21">
        <v>4.5024857830773239</v>
      </c>
      <c r="H21">
        <v>4.5024857830773239</v>
      </c>
      <c r="I21">
        <v>4.5024857830773239</v>
      </c>
      <c r="J21">
        <v>4.5024857830773239</v>
      </c>
      <c r="K21">
        <v>4.5024857830773239</v>
      </c>
      <c r="L21">
        <v>4.5024857830773239</v>
      </c>
      <c r="M21">
        <v>4.5024857830773239</v>
      </c>
      <c r="N21">
        <v>4.5024857830773239</v>
      </c>
      <c r="O21">
        <v>4.5024857830773239</v>
      </c>
    </row>
    <row r="22" spans="1:24" x14ac:dyDescent="0.2">
      <c r="A22" t="s">
        <v>2</v>
      </c>
      <c r="C22">
        <v>0.1</v>
      </c>
      <c r="E22">
        <v>0.1</v>
      </c>
      <c r="F22">
        <v>0.1</v>
      </c>
      <c r="G22">
        <v>0.1</v>
      </c>
      <c r="H22">
        <v>0.1</v>
      </c>
      <c r="I22">
        <v>0.1</v>
      </c>
      <c r="J22">
        <v>0.1</v>
      </c>
      <c r="K22">
        <v>0.1</v>
      </c>
      <c r="L22">
        <v>0.1</v>
      </c>
      <c r="M22">
        <v>0.1</v>
      </c>
      <c r="N22">
        <v>0.1</v>
      </c>
      <c r="O22">
        <v>0.1</v>
      </c>
      <c r="X22" s="3" t="s">
        <v>20</v>
      </c>
    </row>
    <row r="23" spans="1:24" x14ac:dyDescent="0.2">
      <c r="A23" t="s">
        <v>3</v>
      </c>
      <c r="C23">
        <v>15</v>
      </c>
      <c r="E23">
        <v>15</v>
      </c>
      <c r="F23">
        <v>15</v>
      </c>
      <c r="G23">
        <v>15</v>
      </c>
      <c r="H23">
        <v>15</v>
      </c>
      <c r="I23">
        <v>15</v>
      </c>
      <c r="J23">
        <v>15</v>
      </c>
      <c r="K23">
        <v>15</v>
      </c>
      <c r="L23">
        <v>15</v>
      </c>
      <c r="M23">
        <v>15</v>
      </c>
      <c r="N23">
        <v>15</v>
      </c>
      <c r="O23">
        <v>15</v>
      </c>
    </row>
    <row r="24" spans="1:24" x14ac:dyDescent="0.2">
      <c r="A24" t="s">
        <v>4</v>
      </c>
      <c r="C24">
        <f>0.4+$D35*C32</f>
        <v>0.56333418552765413</v>
      </c>
      <c r="E24">
        <f t="shared" ref="E24:O24" si="5">0.4+$D35*E32</f>
        <v>0.45</v>
      </c>
      <c r="F24">
        <f t="shared" si="5"/>
        <v>0.5</v>
      </c>
      <c r="G24">
        <f t="shared" si="5"/>
        <v>0.55000000000000004</v>
      </c>
      <c r="H24">
        <f t="shared" si="5"/>
        <v>0.60000000000000009</v>
      </c>
      <c r="I24">
        <f t="shared" si="5"/>
        <v>0.65</v>
      </c>
      <c r="J24">
        <f t="shared" si="5"/>
        <v>0.7</v>
      </c>
      <c r="K24">
        <f t="shared" si="5"/>
        <v>0.75</v>
      </c>
      <c r="L24">
        <f t="shared" si="5"/>
        <v>0.8</v>
      </c>
      <c r="M24">
        <f t="shared" si="5"/>
        <v>0.85000000000000009</v>
      </c>
      <c r="N24">
        <f t="shared" si="5"/>
        <v>0.9</v>
      </c>
      <c r="O24">
        <f t="shared" si="5"/>
        <v>0.95000000000000007</v>
      </c>
    </row>
    <row r="25" spans="1:24" x14ac:dyDescent="0.2">
      <c r="A25" t="s">
        <v>5</v>
      </c>
      <c r="C25">
        <f>(LN(C20/C21)+(C22+C24^2/2)*C23)/(C24*SQRT(C23))</f>
        <v>1.0887700075631956</v>
      </c>
      <c r="E25">
        <f t="shared" ref="E25:O25" si="6">(LN(E20/E21)+(E22+E24^2/2)*E23)/(E24*SQRT(E23))</f>
        <v>0.86876487948045333</v>
      </c>
      <c r="F25">
        <f t="shared" si="6"/>
        <v>0.9658551004772602</v>
      </c>
      <c r="G25">
        <f t="shared" si="6"/>
        <v>1.0628970237755906</v>
      </c>
      <c r="H25">
        <f t="shared" si="6"/>
        <v>1.159902723800063</v>
      </c>
      <c r="I25">
        <f t="shared" si="6"/>
        <v>1.2568805597677226</v>
      </c>
      <c r="J25">
        <f t="shared" si="6"/>
        <v>1.3538365025478858</v>
      </c>
      <c r="K25">
        <f t="shared" si="6"/>
        <v>1.4507749307780518</v>
      </c>
      <c r="L25">
        <f t="shared" si="6"/>
        <v>1.5476991284363455</v>
      </c>
      <c r="M25">
        <f t="shared" si="6"/>
        <v>1.6446116068001557</v>
      </c>
      <c r="N25">
        <f t="shared" si="6"/>
        <v>1.7415143190852298</v>
      </c>
      <c r="O25">
        <f t="shared" si="6"/>
        <v>1.8384088073039999</v>
      </c>
    </row>
    <row r="26" spans="1:24" x14ac:dyDescent="0.2">
      <c r="A26" t="s">
        <v>6</v>
      </c>
      <c r="C26">
        <f>C25-C24*SQRT(C23)</f>
        <v>-1.0930139113347281</v>
      </c>
      <c r="E26">
        <f t="shared" ref="E26:O26" si="7">E25-E24*SQRT(E23)</f>
        <v>-0.87407762631288433</v>
      </c>
      <c r="F26">
        <f t="shared" si="7"/>
        <v>-0.97063657262644831</v>
      </c>
      <c r="G26">
        <f t="shared" si="7"/>
        <v>-1.067243816638489</v>
      </c>
      <c r="H26">
        <f t="shared" si="7"/>
        <v>-1.1638872839243877</v>
      </c>
      <c r="I26">
        <f t="shared" si="7"/>
        <v>-1.2605586152670987</v>
      </c>
      <c r="J26">
        <f t="shared" si="7"/>
        <v>-1.3572518397973061</v>
      </c>
      <c r="K26">
        <f t="shared" si="7"/>
        <v>-1.4539625788775112</v>
      </c>
      <c r="L26">
        <f t="shared" si="7"/>
        <v>-1.5506875485295881</v>
      </c>
      <c r="M26">
        <f t="shared" si="7"/>
        <v>-1.647424237476149</v>
      </c>
      <c r="N26">
        <f t="shared" si="7"/>
        <v>-1.7441706925014455</v>
      </c>
      <c r="O26">
        <f t="shared" si="7"/>
        <v>-1.8409253715930465</v>
      </c>
    </row>
    <row r="29" spans="1:24" x14ac:dyDescent="0.2">
      <c r="A29" t="s">
        <v>7</v>
      </c>
      <c r="C29">
        <f>C20*NORMSDIST(C25)-C21*EXP(-C22*C23)*NORMSDIST(C26)</f>
        <v>0.72404186291068773</v>
      </c>
      <c r="E29">
        <f t="shared" ref="E29:O29" si="8">E20*NORMSDIST(E25)-E21*EXP(-E22*E23)*NORMSDIST(E26)</f>
        <v>0.61558764861530757</v>
      </c>
      <c r="F29">
        <f t="shared" si="8"/>
        <v>0.66630733637869766</v>
      </c>
      <c r="G29">
        <f t="shared" si="8"/>
        <v>0.71249154527228176</v>
      </c>
      <c r="H29">
        <f t="shared" si="8"/>
        <v>0.75415373104673034</v>
      </c>
      <c r="I29">
        <f t="shared" si="8"/>
        <v>0.79138623268017372</v>
      </c>
      <c r="J29">
        <f t="shared" si="8"/>
        <v>0.82434978590157504</v>
      </c>
      <c r="K29">
        <f t="shared" si="8"/>
        <v>0.85326174128178944</v>
      </c>
      <c r="L29">
        <f t="shared" si="8"/>
        <v>0.87838364575337891</v>
      </c>
      <c r="M29">
        <f t="shared" si="8"/>
        <v>0.90000880465717203</v>
      </c>
      <c r="N29">
        <f t="shared" si="8"/>
        <v>0.91845036695781934</v>
      </c>
      <c r="O29">
        <f t="shared" si="8"/>
        <v>0.93403037830386171</v>
      </c>
    </row>
    <row r="32" spans="1:24" x14ac:dyDescent="0.2">
      <c r="A32" t="s">
        <v>8</v>
      </c>
      <c r="C32">
        <v>32.666837105530817</v>
      </c>
      <c r="E32">
        <v>10</v>
      </c>
      <c r="F32">
        <v>20</v>
      </c>
      <c r="G32">
        <v>30</v>
      </c>
      <c r="H32">
        <v>40</v>
      </c>
      <c r="I32">
        <v>50</v>
      </c>
      <c r="J32">
        <v>60</v>
      </c>
      <c r="K32">
        <v>70</v>
      </c>
      <c r="L32">
        <v>80</v>
      </c>
      <c r="M32">
        <v>90</v>
      </c>
      <c r="N32">
        <v>100</v>
      </c>
      <c r="O32">
        <v>110</v>
      </c>
    </row>
    <row r="33" spans="1:15" x14ac:dyDescent="0.2">
      <c r="A33" t="s">
        <v>16</v>
      </c>
      <c r="C33" s="4">
        <f>LN(C32/(C29*C32+C21))</f>
        <v>0.14864811531930577</v>
      </c>
      <c r="E33" s="4">
        <f t="shared" ref="E33:O33" si="9">LN(E32/(E29*E32+E21))</f>
        <v>-6.3759680660401219E-2</v>
      </c>
      <c r="F33" s="4">
        <f t="shared" si="9"/>
        <v>0.11492654060164945</v>
      </c>
      <c r="G33" s="4">
        <f t="shared" si="9"/>
        <v>0.14783386746900867</v>
      </c>
      <c r="H33" s="4">
        <f t="shared" si="9"/>
        <v>0.1430440656868063</v>
      </c>
      <c r="I33" s="4">
        <f t="shared" si="9"/>
        <v>0.12620294190366435</v>
      </c>
      <c r="J33" s="4">
        <f t="shared" si="9"/>
        <v>0.10603717162726006</v>
      </c>
      <c r="K33" s="4">
        <f t="shared" si="9"/>
        <v>8.601227616149644E-2</v>
      </c>
      <c r="L33" s="4">
        <f t="shared" si="9"/>
        <v>6.7567404331913467E-2</v>
      </c>
      <c r="M33" s="4">
        <f t="shared" si="9"/>
        <v>5.12549535761034E-2</v>
      </c>
      <c r="N33" s="4">
        <f t="shared" si="9"/>
        <v>3.7208505222106239E-2</v>
      </c>
      <c r="O33" s="4">
        <f t="shared" si="9"/>
        <v>2.5356714135044166E-2</v>
      </c>
    </row>
    <row r="35" spans="1:15" x14ac:dyDescent="0.2">
      <c r="A35" t="s">
        <v>18</v>
      </c>
      <c r="D35">
        <v>5.0000000000000001E-3</v>
      </c>
    </row>
    <row r="38" spans="1:15" x14ac:dyDescent="0.2">
      <c r="A38" t="s">
        <v>0</v>
      </c>
      <c r="C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</row>
    <row r="39" spans="1:15" x14ac:dyDescent="0.2">
      <c r="A39" t="s">
        <v>1</v>
      </c>
      <c r="C39">
        <v>1.7325328565999292</v>
      </c>
      <c r="E39">
        <v>1.7325328565999292</v>
      </c>
      <c r="F39">
        <v>1.7325328565999292</v>
      </c>
      <c r="G39">
        <v>1.7325328565999292</v>
      </c>
      <c r="H39">
        <v>1.7325328565999292</v>
      </c>
      <c r="I39">
        <v>1.7325328565999292</v>
      </c>
      <c r="J39">
        <v>1.7325328565999292</v>
      </c>
      <c r="K39">
        <v>1.7325328565999292</v>
      </c>
      <c r="L39">
        <v>1.7325328565999292</v>
      </c>
      <c r="M39">
        <v>1.7325328565999292</v>
      </c>
      <c r="N39">
        <v>1.7325328565999292</v>
      </c>
      <c r="O39">
        <v>1.7325328565999292</v>
      </c>
    </row>
    <row r="40" spans="1:15" x14ac:dyDescent="0.2">
      <c r="A40" t="s">
        <v>2</v>
      </c>
      <c r="C40">
        <v>0.1</v>
      </c>
      <c r="E40">
        <v>0.1</v>
      </c>
      <c r="F40">
        <v>0.1</v>
      </c>
      <c r="G40">
        <v>0.1</v>
      </c>
      <c r="H40">
        <v>0.1</v>
      </c>
      <c r="I40">
        <v>0.1</v>
      </c>
      <c r="J40">
        <v>0.1</v>
      </c>
      <c r="K40">
        <v>0.1</v>
      </c>
      <c r="L40">
        <v>0.1</v>
      </c>
      <c r="M40">
        <v>0.1</v>
      </c>
      <c r="N40">
        <v>0.1</v>
      </c>
      <c r="O40">
        <v>0.1</v>
      </c>
    </row>
    <row r="41" spans="1:15" x14ac:dyDescent="0.2">
      <c r="A41" t="s">
        <v>3</v>
      </c>
      <c r="C41">
        <v>15</v>
      </c>
      <c r="E41">
        <v>15</v>
      </c>
      <c r="F41">
        <v>15</v>
      </c>
      <c r="G41">
        <v>15</v>
      </c>
      <c r="H41">
        <v>15</v>
      </c>
      <c r="I41">
        <v>15</v>
      </c>
      <c r="J41">
        <v>15</v>
      </c>
      <c r="K41">
        <v>15</v>
      </c>
      <c r="L41">
        <v>15</v>
      </c>
      <c r="M41">
        <v>15</v>
      </c>
      <c r="N41">
        <v>15</v>
      </c>
      <c r="O41">
        <v>15</v>
      </c>
    </row>
    <row r="42" spans="1:15" x14ac:dyDescent="0.2">
      <c r="A42" t="s">
        <v>4</v>
      </c>
      <c r="C42">
        <f>0.4+$D53*C50</f>
        <v>0.59530000000000005</v>
      </c>
      <c r="E42">
        <f t="shared" ref="E42:O42" si="10">0.4+$D53*E50</f>
        <v>0.5</v>
      </c>
      <c r="F42">
        <f t="shared" si="10"/>
        <v>0.60000000000000009</v>
      </c>
      <c r="G42">
        <f t="shared" si="10"/>
        <v>0.7</v>
      </c>
      <c r="H42">
        <f t="shared" si="10"/>
        <v>0.8</v>
      </c>
      <c r="I42">
        <f t="shared" si="10"/>
        <v>0.9</v>
      </c>
      <c r="J42">
        <f t="shared" si="10"/>
        <v>1</v>
      </c>
      <c r="K42">
        <f t="shared" si="10"/>
        <v>1.1000000000000001</v>
      </c>
      <c r="L42">
        <f t="shared" si="10"/>
        <v>1.2000000000000002</v>
      </c>
      <c r="M42">
        <f t="shared" si="10"/>
        <v>1.3</v>
      </c>
      <c r="N42">
        <f t="shared" si="10"/>
        <v>1.4</v>
      </c>
      <c r="O42">
        <f t="shared" si="10"/>
        <v>1.5</v>
      </c>
    </row>
    <row r="43" spans="1:15" x14ac:dyDescent="0.2">
      <c r="A43" t="s">
        <v>5</v>
      </c>
      <c r="C43">
        <f>(LN(C38/C39)+(C40+C42^2/2)*C41)/(C42*SQRT(C41))</f>
        <v>1.5650163191256532</v>
      </c>
      <c r="E43">
        <f t="shared" ref="E43:O43" si="11">(LN(E38/E39)+(E40+E42^2/2)*E41)/(E42*SQRT(E41))</f>
        <v>1.4590383333386792</v>
      </c>
      <c r="F43">
        <f t="shared" si="11"/>
        <v>1.570888751184579</v>
      </c>
      <c r="G43">
        <f t="shared" si="11"/>
        <v>1.7061102403060422</v>
      </c>
      <c r="H43">
        <f t="shared" si="11"/>
        <v>1.8559386489747325</v>
      </c>
      <c r="I43">
        <f t="shared" si="11"/>
        <v>2.0155050040082405</v>
      </c>
      <c r="J43">
        <f t="shared" si="11"/>
        <v>2.181887921497121</v>
      </c>
      <c r="K43">
        <f t="shared" si="11"/>
        <v>2.3532283389535453</v>
      </c>
      <c r="L43">
        <f t="shared" si="11"/>
        <v>2.5282868813856272</v>
      </c>
      <c r="M43">
        <f t="shared" si="11"/>
        <v>2.7062055199528308</v>
      </c>
      <c r="N43">
        <f t="shared" si="11"/>
        <v>2.886371376911915</v>
      </c>
      <c r="O43">
        <f t="shared" si="11"/>
        <v>3.068335008584504</v>
      </c>
    </row>
    <row r="44" spans="1:15" x14ac:dyDescent="0.2">
      <c r="A44" t="s">
        <v>6</v>
      </c>
      <c r="C44">
        <f>C43-C42*SQRT(C41)</f>
        <v>-0.74057066687162254</v>
      </c>
      <c r="E44">
        <f t="shared" ref="E44:O44" si="12">E43-E42*SQRT(E41)</f>
        <v>-0.47745333976502935</v>
      </c>
      <c r="F44">
        <f t="shared" si="12"/>
        <v>-0.75290125653987161</v>
      </c>
      <c r="G44">
        <f t="shared" si="12"/>
        <v>-1.0049781020391497</v>
      </c>
      <c r="H44">
        <f t="shared" si="12"/>
        <v>-1.2424480279912011</v>
      </c>
      <c r="I44">
        <f t="shared" si="12"/>
        <v>-1.4701800075784348</v>
      </c>
      <c r="J44">
        <f t="shared" si="12"/>
        <v>-1.6910954247102961</v>
      </c>
      <c r="K44">
        <f t="shared" si="12"/>
        <v>-1.9070533418746138</v>
      </c>
      <c r="L44">
        <f t="shared" si="12"/>
        <v>-2.1192931340632741</v>
      </c>
      <c r="M44">
        <f t="shared" si="12"/>
        <v>-2.3286728301168118</v>
      </c>
      <c r="N44">
        <f t="shared" si="12"/>
        <v>-2.5358053077784688</v>
      </c>
      <c r="O44">
        <f t="shared" si="12"/>
        <v>-2.7411400107266219</v>
      </c>
    </row>
    <row r="47" spans="1:15" x14ac:dyDescent="0.2">
      <c r="A47" t="s">
        <v>7</v>
      </c>
      <c r="C47">
        <f>C38*NORMSDIST(C43)-C39*EXP(-C40*C41)*NORMSDIST(C44)</f>
        <v>0.85249920213601138</v>
      </c>
      <c r="E47">
        <f t="shared" ref="E47:O47" si="13">E38*NORMSDIST(E43)-E39*EXP(-E40*E41)*NORMSDIST(E44)</f>
        <v>0.80536244178047722</v>
      </c>
      <c r="F47">
        <f t="shared" si="13"/>
        <v>0.85462345517935334</v>
      </c>
      <c r="G47">
        <f t="shared" si="13"/>
        <v>0.8951377190378027</v>
      </c>
      <c r="H47">
        <f t="shared" si="13"/>
        <v>0.92689097014823307</v>
      </c>
      <c r="I47">
        <f t="shared" si="13"/>
        <v>0.95072104595258655</v>
      </c>
      <c r="J47">
        <f t="shared" si="13"/>
        <v>0.96788675898058418</v>
      </c>
      <c r="K47">
        <f t="shared" si="13"/>
        <v>0.97977086053494122</v>
      </c>
      <c r="L47">
        <f t="shared" si="13"/>
        <v>0.98768440231033705</v>
      </c>
      <c r="M47">
        <f t="shared" si="13"/>
        <v>0.99275524082205735</v>
      </c>
      <c r="N47">
        <f t="shared" si="13"/>
        <v>0.99588293524886462</v>
      </c>
      <c r="O47">
        <f t="shared" si="13"/>
        <v>0.99774027788579589</v>
      </c>
    </row>
    <row r="50" spans="1:15" x14ac:dyDescent="0.2">
      <c r="A50" t="s">
        <v>8</v>
      </c>
      <c r="C50">
        <v>19.53</v>
      </c>
      <c r="E50">
        <v>10</v>
      </c>
      <c r="F50">
        <v>20</v>
      </c>
      <c r="G50">
        <v>30</v>
      </c>
      <c r="H50">
        <v>40</v>
      </c>
      <c r="I50">
        <v>50</v>
      </c>
      <c r="J50">
        <v>60</v>
      </c>
      <c r="K50">
        <v>70</v>
      </c>
      <c r="L50">
        <v>80</v>
      </c>
      <c r="M50">
        <v>90</v>
      </c>
      <c r="N50">
        <v>100</v>
      </c>
      <c r="O50">
        <v>110</v>
      </c>
    </row>
    <row r="51" spans="1:15" x14ac:dyDescent="0.2">
      <c r="A51" t="s">
        <v>16</v>
      </c>
      <c r="C51" s="4">
        <f>LN(C50/(C47*C50+C39))</f>
        <v>6.0588400431423571E-2</v>
      </c>
      <c r="E51" s="4">
        <f t="shared" ref="E51:O51" si="14">LN(E50/(E47*E50+E39))</f>
        <v>2.1616228888517112E-2</v>
      </c>
      <c r="F51" s="4">
        <f t="shared" si="14"/>
        <v>6.0546395741239989E-2</v>
      </c>
      <c r="G51" s="4">
        <f t="shared" si="14"/>
        <v>4.8257051328648E-2</v>
      </c>
      <c r="H51" s="4">
        <f t="shared" si="14"/>
        <v>3.0248619800850036E-2</v>
      </c>
      <c r="I51" s="4">
        <f t="shared" si="14"/>
        <v>1.473634545611056E-2</v>
      </c>
      <c r="J51" s="4">
        <f t="shared" si="14"/>
        <v>3.2429460794780895E-3</v>
      </c>
      <c r="K51" s="4">
        <f t="shared" si="14"/>
        <v>-4.5111394077249458E-3</v>
      </c>
      <c r="L51" s="4">
        <f t="shared" si="14"/>
        <v>-9.297705085664491E-3</v>
      </c>
      <c r="M51" s="4">
        <f t="shared" si="14"/>
        <v>-1.1934110272253239E-2</v>
      </c>
      <c r="N51" s="4">
        <f t="shared" si="14"/>
        <v>-1.3121795265757803E-2</v>
      </c>
      <c r="O51" s="4">
        <f t="shared" si="14"/>
        <v>-1.3400388970450124E-2</v>
      </c>
    </row>
    <row r="53" spans="1:15" x14ac:dyDescent="0.2">
      <c r="A53" t="s">
        <v>18</v>
      </c>
      <c r="D53">
        <v>0.01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I4" workbookViewId="0">
      <selection activeCell="AF16" sqref="AF16"/>
    </sheetView>
  </sheetViews>
  <sheetFormatPr defaultRowHeight="12.75" x14ac:dyDescent="0.2"/>
  <cols>
    <col min="3" max="3" width="7.28515625" customWidth="1"/>
    <col min="259" max="259" width="7.28515625" customWidth="1"/>
    <col min="515" max="515" width="7.28515625" customWidth="1"/>
    <col min="771" max="771" width="7.28515625" customWidth="1"/>
    <col min="1027" max="1027" width="7.28515625" customWidth="1"/>
    <col min="1283" max="1283" width="7.28515625" customWidth="1"/>
    <col min="1539" max="1539" width="7.28515625" customWidth="1"/>
    <col min="1795" max="1795" width="7.28515625" customWidth="1"/>
    <col min="2051" max="2051" width="7.28515625" customWidth="1"/>
    <col min="2307" max="2307" width="7.28515625" customWidth="1"/>
    <col min="2563" max="2563" width="7.28515625" customWidth="1"/>
    <col min="2819" max="2819" width="7.28515625" customWidth="1"/>
    <col min="3075" max="3075" width="7.28515625" customWidth="1"/>
    <col min="3331" max="3331" width="7.28515625" customWidth="1"/>
    <col min="3587" max="3587" width="7.28515625" customWidth="1"/>
    <col min="3843" max="3843" width="7.28515625" customWidth="1"/>
    <col min="4099" max="4099" width="7.28515625" customWidth="1"/>
    <col min="4355" max="4355" width="7.28515625" customWidth="1"/>
    <col min="4611" max="4611" width="7.28515625" customWidth="1"/>
    <col min="4867" max="4867" width="7.28515625" customWidth="1"/>
    <col min="5123" max="5123" width="7.28515625" customWidth="1"/>
    <col min="5379" max="5379" width="7.28515625" customWidth="1"/>
    <col min="5635" max="5635" width="7.28515625" customWidth="1"/>
    <col min="5891" max="5891" width="7.28515625" customWidth="1"/>
    <col min="6147" max="6147" width="7.28515625" customWidth="1"/>
    <col min="6403" max="6403" width="7.28515625" customWidth="1"/>
    <col min="6659" max="6659" width="7.28515625" customWidth="1"/>
    <col min="6915" max="6915" width="7.28515625" customWidth="1"/>
    <col min="7171" max="7171" width="7.28515625" customWidth="1"/>
    <col min="7427" max="7427" width="7.28515625" customWidth="1"/>
    <col min="7683" max="7683" width="7.28515625" customWidth="1"/>
    <col min="7939" max="7939" width="7.28515625" customWidth="1"/>
    <col min="8195" max="8195" width="7.28515625" customWidth="1"/>
    <col min="8451" max="8451" width="7.28515625" customWidth="1"/>
    <col min="8707" max="8707" width="7.28515625" customWidth="1"/>
    <col min="8963" max="8963" width="7.28515625" customWidth="1"/>
    <col min="9219" max="9219" width="7.28515625" customWidth="1"/>
    <col min="9475" max="9475" width="7.28515625" customWidth="1"/>
    <col min="9731" max="9731" width="7.28515625" customWidth="1"/>
    <col min="9987" max="9987" width="7.28515625" customWidth="1"/>
    <col min="10243" max="10243" width="7.28515625" customWidth="1"/>
    <col min="10499" max="10499" width="7.28515625" customWidth="1"/>
    <col min="10755" max="10755" width="7.28515625" customWidth="1"/>
    <col min="11011" max="11011" width="7.28515625" customWidth="1"/>
    <col min="11267" max="11267" width="7.28515625" customWidth="1"/>
    <col min="11523" max="11523" width="7.28515625" customWidth="1"/>
    <col min="11779" max="11779" width="7.28515625" customWidth="1"/>
    <col min="12035" max="12035" width="7.28515625" customWidth="1"/>
    <col min="12291" max="12291" width="7.28515625" customWidth="1"/>
    <col min="12547" max="12547" width="7.28515625" customWidth="1"/>
    <col min="12803" max="12803" width="7.28515625" customWidth="1"/>
    <col min="13059" max="13059" width="7.28515625" customWidth="1"/>
    <col min="13315" max="13315" width="7.28515625" customWidth="1"/>
    <col min="13571" max="13571" width="7.28515625" customWidth="1"/>
    <col min="13827" max="13827" width="7.28515625" customWidth="1"/>
    <col min="14083" max="14083" width="7.28515625" customWidth="1"/>
    <col min="14339" max="14339" width="7.28515625" customWidth="1"/>
    <col min="14595" max="14595" width="7.28515625" customWidth="1"/>
    <col min="14851" max="14851" width="7.28515625" customWidth="1"/>
    <col min="15107" max="15107" width="7.28515625" customWidth="1"/>
    <col min="15363" max="15363" width="7.28515625" customWidth="1"/>
    <col min="15619" max="15619" width="7.28515625" customWidth="1"/>
    <col min="15875" max="15875" width="7.28515625" customWidth="1"/>
    <col min="16131" max="16131" width="7.28515625" customWidth="1"/>
  </cols>
  <sheetData>
    <row r="1" spans="1:15" x14ac:dyDescent="0.2">
      <c r="A1" t="s">
        <v>0</v>
      </c>
      <c r="C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</row>
    <row r="2" spans="1:15" x14ac:dyDescent="0.2">
      <c r="A2" t="s">
        <v>1</v>
      </c>
      <c r="C2">
        <v>9.4567301147435696</v>
      </c>
      <c r="E2">
        <v>9.4567301147435696</v>
      </c>
      <c r="F2">
        <v>9.4567301147435696</v>
      </c>
      <c r="G2">
        <v>9.4567301147435696</v>
      </c>
      <c r="H2">
        <v>9.4567301147435696</v>
      </c>
      <c r="I2">
        <v>9.4567301147435696</v>
      </c>
      <c r="J2">
        <v>9.4567301147435696</v>
      </c>
      <c r="K2">
        <v>9.4567301147435696</v>
      </c>
      <c r="L2">
        <v>9.4567301147435696</v>
      </c>
      <c r="M2">
        <v>9.4567301147435696</v>
      </c>
      <c r="N2">
        <v>9.4567301147435696</v>
      </c>
      <c r="O2">
        <v>9.4567301147435696</v>
      </c>
    </row>
    <row r="3" spans="1:15" x14ac:dyDescent="0.2">
      <c r="A3" t="s">
        <v>2</v>
      </c>
      <c r="C3">
        <v>0.1</v>
      </c>
      <c r="E3">
        <v>0.1</v>
      </c>
      <c r="F3">
        <v>0.1</v>
      </c>
      <c r="G3">
        <v>0.1</v>
      </c>
      <c r="H3">
        <v>0.1</v>
      </c>
      <c r="I3">
        <v>0.1</v>
      </c>
      <c r="J3">
        <v>0.1</v>
      </c>
      <c r="K3">
        <v>0.1</v>
      </c>
      <c r="L3">
        <v>0.1</v>
      </c>
      <c r="M3">
        <v>0.1</v>
      </c>
      <c r="N3">
        <v>0.1</v>
      </c>
      <c r="O3">
        <v>0.1</v>
      </c>
    </row>
    <row r="4" spans="1:15" x14ac:dyDescent="0.2">
      <c r="A4" t="s">
        <v>3</v>
      </c>
      <c r="C4">
        <v>15</v>
      </c>
      <c r="E4">
        <v>15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  <c r="L4">
        <v>15</v>
      </c>
      <c r="M4">
        <v>15</v>
      </c>
      <c r="N4">
        <v>15</v>
      </c>
      <c r="O4">
        <v>15</v>
      </c>
    </row>
    <row r="5" spans="1:15" x14ac:dyDescent="0.2">
      <c r="A5" t="s">
        <v>4</v>
      </c>
      <c r="C5">
        <f>0.4+$D16*C13</f>
        <v>0.53917998148875024</v>
      </c>
      <c r="E5">
        <f t="shared" ref="E5:O5" si="0">0.4+$D16*E13</f>
        <v>0.42500000000000004</v>
      </c>
      <c r="F5">
        <f t="shared" si="0"/>
        <v>0.45</v>
      </c>
      <c r="G5">
        <f t="shared" si="0"/>
        <v>0.47500000000000003</v>
      </c>
      <c r="H5">
        <f t="shared" si="0"/>
        <v>0.5</v>
      </c>
      <c r="I5">
        <f t="shared" si="0"/>
        <v>0.52500000000000002</v>
      </c>
      <c r="J5">
        <f t="shared" si="0"/>
        <v>0.55000000000000004</v>
      </c>
      <c r="K5">
        <f t="shared" si="0"/>
        <v>0.57500000000000007</v>
      </c>
      <c r="L5">
        <f t="shared" si="0"/>
        <v>0.60000000000000009</v>
      </c>
      <c r="M5">
        <f t="shared" si="0"/>
        <v>0.625</v>
      </c>
      <c r="N5">
        <f t="shared" si="0"/>
        <v>0.65</v>
      </c>
      <c r="O5">
        <f t="shared" si="0"/>
        <v>0.67500000000000004</v>
      </c>
    </row>
    <row r="6" spans="1:15" x14ac:dyDescent="0.2">
      <c r="A6" t="s">
        <v>5</v>
      </c>
      <c r="C6">
        <f>(LN(C1/C2)+(C3+C5^2/2)*C4)/(C5*SQRT(C4))</f>
        <v>0.68653009013116872</v>
      </c>
      <c r="E6">
        <f t="shared" ref="E6:O6" si="1">(LN(E1/E2)+(E3+E5^2/2)*E4)/(E5*SQRT(E4))</f>
        <v>0.36935249753000288</v>
      </c>
      <c r="F6">
        <f t="shared" si="1"/>
        <v>0.44296792622087744</v>
      </c>
      <c r="G6">
        <f t="shared" si="1"/>
        <v>0.51393039313666966</v>
      </c>
      <c r="H6">
        <f t="shared" si="1"/>
        <v>0.58263784254364182</v>
      </c>
      <c r="I6">
        <f t="shared" si="1"/>
        <v>0.64941241980019715</v>
      </c>
      <c r="J6">
        <f t="shared" si="1"/>
        <v>0.71451769838139212</v>
      </c>
      <c r="K6">
        <f t="shared" si="1"/>
        <v>0.7781714128970566</v>
      </c>
      <c r="L6">
        <f t="shared" si="1"/>
        <v>0.84055500885538137</v>
      </c>
      <c r="M6">
        <f t="shared" si="1"/>
        <v>0.90182090048324792</v>
      </c>
      <c r="N6">
        <f t="shared" si="1"/>
        <v>0.96209805366493939</v>
      </c>
      <c r="O6">
        <f t="shared" si="1"/>
        <v>1.0214963282278091</v>
      </c>
    </row>
    <row r="7" spans="1:15" x14ac:dyDescent="0.2">
      <c r="A7" t="s">
        <v>6</v>
      </c>
      <c r="C7">
        <f>C6-C5*SQRT(C4)</f>
        <v>-1.4017049987831847</v>
      </c>
      <c r="E7">
        <f t="shared" ref="E7:O7" si="2">E6-E5*SQRT(E4)</f>
        <v>-1.2766654246081495</v>
      </c>
      <c r="F7">
        <f t="shared" si="2"/>
        <v>-1.2998745795724602</v>
      </c>
      <c r="G7">
        <f t="shared" si="2"/>
        <v>-1.3257366963118535</v>
      </c>
      <c r="H7">
        <f t="shared" si="2"/>
        <v>-1.3538538305600667</v>
      </c>
      <c r="I7">
        <f t="shared" si="2"/>
        <v>-1.3839038369586967</v>
      </c>
      <c r="J7">
        <f t="shared" si="2"/>
        <v>-1.4156231420326875</v>
      </c>
      <c r="K7">
        <f t="shared" si="2"/>
        <v>-1.4487940111722084</v>
      </c>
      <c r="L7">
        <f t="shared" si="2"/>
        <v>-1.4832349988690692</v>
      </c>
      <c r="M7">
        <f t="shared" si="2"/>
        <v>-1.5187936908963877</v>
      </c>
      <c r="N7">
        <f t="shared" si="2"/>
        <v>-1.555341121369882</v>
      </c>
      <c r="O7">
        <f t="shared" si="2"/>
        <v>-1.5927674304621975</v>
      </c>
    </row>
    <row r="10" spans="1:15" x14ac:dyDescent="0.2">
      <c r="A10" t="s">
        <v>7</v>
      </c>
      <c r="C10">
        <f>C1*NORMSDIST(C6)-C2*EXP(-C3*C4)*NORMSDIST(C7)</f>
        <v>0.58394543250866926</v>
      </c>
      <c r="E10">
        <f t="shared" ref="E10:O10" si="3">E1*NORMSDIST(E6)-E2*EXP(-E3*E4)*NORMSDIST(E7)</f>
        <v>0.43124424443339848</v>
      </c>
      <c r="F10">
        <f t="shared" si="3"/>
        <v>0.46680324540562712</v>
      </c>
      <c r="G10">
        <f t="shared" si="3"/>
        <v>0.50124420782622336</v>
      </c>
      <c r="H10">
        <f t="shared" si="3"/>
        <v>0.53447317485290036</v>
      </c>
      <c r="I10">
        <f t="shared" si="3"/>
        <v>0.56641804709453969</v>
      </c>
      <c r="J10">
        <f t="shared" si="3"/>
        <v>0.597025437777848</v>
      </c>
      <c r="K10">
        <f t="shared" si="3"/>
        <v>0.62625814671634727</v>
      </c>
      <c r="L10">
        <f t="shared" si="3"/>
        <v>0.65409308095726792</v>
      </c>
      <c r="M10">
        <f t="shared" si="3"/>
        <v>0.68051950158230146</v>
      </c>
      <c r="N10">
        <f t="shared" si="3"/>
        <v>0.70553751198625969</v>
      </c>
      <c r="O10">
        <f t="shared" si="3"/>
        <v>0.72915672806302445</v>
      </c>
    </row>
    <row r="13" spans="1:15" x14ac:dyDescent="0.2">
      <c r="A13" t="s">
        <v>8</v>
      </c>
      <c r="C13">
        <v>55.6719925955001</v>
      </c>
      <c r="E13">
        <v>10</v>
      </c>
      <c r="F13">
        <v>20</v>
      </c>
      <c r="G13">
        <v>30</v>
      </c>
      <c r="H13">
        <v>40</v>
      </c>
      <c r="I13">
        <v>50</v>
      </c>
      <c r="J13">
        <v>60</v>
      </c>
      <c r="K13">
        <v>70</v>
      </c>
      <c r="L13">
        <v>80</v>
      </c>
      <c r="M13">
        <v>90</v>
      </c>
      <c r="N13">
        <v>100</v>
      </c>
      <c r="O13">
        <v>110</v>
      </c>
    </row>
    <row r="14" spans="1:15" x14ac:dyDescent="0.2">
      <c r="A14" t="s">
        <v>16</v>
      </c>
      <c r="C14" s="4">
        <f>LN(C13/(C10*C13+C2))</f>
        <v>0.28261418934987798</v>
      </c>
      <c r="E14" s="4">
        <f t="shared" ref="E14:O14" si="4">LN(E13/(E10*E13+E2))</f>
        <v>-0.31984712782320962</v>
      </c>
      <c r="F14" s="4">
        <f t="shared" si="4"/>
        <v>6.2258720639733159E-2</v>
      </c>
      <c r="G14" s="4">
        <f t="shared" si="4"/>
        <v>0.20276689152148009</v>
      </c>
      <c r="H14" s="4">
        <f t="shared" si="4"/>
        <v>0.26020773541077441</v>
      </c>
      <c r="I14" s="4">
        <f t="shared" si="4"/>
        <v>0.28030581155792345</v>
      </c>
      <c r="J14" s="4">
        <f t="shared" si="4"/>
        <v>0.28151763654620127</v>
      </c>
      <c r="K14" s="4">
        <f t="shared" si="4"/>
        <v>0.27265646939068583</v>
      </c>
      <c r="L14" s="4">
        <f t="shared" si="4"/>
        <v>0.25837934520620925</v>
      </c>
      <c r="M14" s="4">
        <f t="shared" si="4"/>
        <v>0.2413148022191359</v>
      </c>
      <c r="N14" s="4">
        <f t="shared" si="4"/>
        <v>0.22301254347899166</v>
      </c>
      <c r="O14" s="4">
        <f t="shared" si="4"/>
        <v>0.20441134741112635</v>
      </c>
    </row>
    <row r="15" spans="1:15" x14ac:dyDescent="0.2">
      <c r="E15">
        <v>-0.34534437460867429</v>
      </c>
      <c r="F15">
        <v>-7.2830943542297874E-3</v>
      </c>
      <c r="G15">
        <v>9.1841450378718728E-2</v>
      </c>
      <c r="H15">
        <v>0.11595944884789262</v>
      </c>
      <c r="I15">
        <v>0.11129798058936084</v>
      </c>
      <c r="J15">
        <v>9.5402201321393446E-2</v>
      </c>
      <c r="K15">
        <v>7.5874670851763609E-2</v>
      </c>
      <c r="L15">
        <v>5.6209395631816345E-2</v>
      </c>
      <c r="M15">
        <v>3.8012548196969302E-2</v>
      </c>
      <c r="N15">
        <v>2.1962017907548783E-2</v>
      </c>
      <c r="O15">
        <v>8.2605554940283245E-3</v>
      </c>
    </row>
    <row r="16" spans="1:15" x14ac:dyDescent="0.2">
      <c r="A16" t="s">
        <v>18</v>
      </c>
      <c r="D16">
        <v>2.5000000000000001E-3</v>
      </c>
      <c r="E16">
        <v>-0.39214085744358357</v>
      </c>
      <c r="F16">
        <v>-0.1194967545737837</v>
      </c>
      <c r="G16">
        <v>-6.449423165147683E-2</v>
      </c>
      <c r="H16">
        <v>-6.1612643010031776E-2</v>
      </c>
      <c r="I16">
        <v>-7.0313711807491991E-2</v>
      </c>
      <c r="J16">
        <v>-7.8761810609512956E-2</v>
      </c>
      <c r="K16">
        <v>-8.3871967260378766E-2</v>
      </c>
      <c r="L16">
        <v>-8.5493240518473332E-2</v>
      </c>
      <c r="M16">
        <v>-8.4391938691785254E-2</v>
      </c>
      <c r="N16">
        <v>-8.1489416167957934E-2</v>
      </c>
      <c r="O16">
        <v>-7.7579417702878031E-2</v>
      </c>
    </row>
    <row r="20" spans="1:15" x14ac:dyDescent="0.2">
      <c r="A20" t="s">
        <v>0</v>
      </c>
      <c r="C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</row>
    <row r="21" spans="1:15" x14ac:dyDescent="0.2">
      <c r="A21" t="s">
        <v>1</v>
      </c>
      <c r="C21">
        <v>4.5</v>
      </c>
      <c r="E21">
        <v>9.4567301147435696</v>
      </c>
      <c r="F21">
        <v>9.4567301147435696</v>
      </c>
      <c r="G21">
        <v>9.4567301147435696</v>
      </c>
      <c r="H21">
        <v>9.4567301147435696</v>
      </c>
      <c r="I21">
        <v>9.4567301147435696</v>
      </c>
      <c r="J21">
        <v>9.4567301147435696</v>
      </c>
      <c r="K21">
        <v>9.4567301147435696</v>
      </c>
      <c r="L21">
        <v>9.4567301147435696</v>
      </c>
      <c r="M21">
        <v>9.4567301147435696</v>
      </c>
      <c r="N21">
        <v>9.4567301147435696</v>
      </c>
      <c r="O21">
        <v>9.4567301147435696</v>
      </c>
    </row>
    <row r="22" spans="1:15" x14ac:dyDescent="0.2">
      <c r="A22" t="s">
        <v>2</v>
      </c>
      <c r="C22">
        <v>0.1</v>
      </c>
      <c r="E22">
        <v>0.1</v>
      </c>
      <c r="F22">
        <v>0.1</v>
      </c>
      <c r="G22">
        <v>0.1</v>
      </c>
      <c r="H22">
        <v>0.1</v>
      </c>
      <c r="I22">
        <v>0.1</v>
      </c>
      <c r="J22">
        <v>0.1</v>
      </c>
      <c r="K22">
        <v>0.1</v>
      </c>
      <c r="L22">
        <v>0.1</v>
      </c>
      <c r="M22">
        <v>0.1</v>
      </c>
      <c r="N22">
        <v>0.1</v>
      </c>
      <c r="O22">
        <v>0.1</v>
      </c>
    </row>
    <row r="23" spans="1:15" x14ac:dyDescent="0.2">
      <c r="A23" t="s">
        <v>3</v>
      </c>
      <c r="C23">
        <v>15</v>
      </c>
      <c r="E23">
        <v>15</v>
      </c>
      <c r="F23">
        <v>15</v>
      </c>
      <c r="G23">
        <v>15</v>
      </c>
      <c r="H23">
        <v>15</v>
      </c>
      <c r="I23">
        <v>15</v>
      </c>
      <c r="J23">
        <v>15</v>
      </c>
      <c r="K23">
        <v>15</v>
      </c>
      <c r="L23">
        <v>15</v>
      </c>
      <c r="M23">
        <v>15</v>
      </c>
      <c r="N23">
        <v>15</v>
      </c>
      <c r="O23">
        <v>15</v>
      </c>
    </row>
    <row r="24" spans="1:15" x14ac:dyDescent="0.2">
      <c r="A24" t="s">
        <v>4</v>
      </c>
      <c r="C24">
        <f>0.4+$D35*C32</f>
        <v>0.56333418552765413</v>
      </c>
      <c r="E24">
        <f t="shared" ref="E24:O24" si="5">0.4+$D35*E32</f>
        <v>0.45</v>
      </c>
      <c r="F24">
        <f t="shared" si="5"/>
        <v>0.5</v>
      </c>
      <c r="G24">
        <f t="shared" si="5"/>
        <v>0.55000000000000004</v>
      </c>
      <c r="H24">
        <f t="shared" si="5"/>
        <v>0.60000000000000009</v>
      </c>
      <c r="I24">
        <f t="shared" si="5"/>
        <v>0.65</v>
      </c>
      <c r="J24">
        <f t="shared" si="5"/>
        <v>0.7</v>
      </c>
      <c r="K24">
        <f t="shared" si="5"/>
        <v>0.75</v>
      </c>
      <c r="L24">
        <f t="shared" si="5"/>
        <v>0.8</v>
      </c>
      <c r="M24">
        <f t="shared" si="5"/>
        <v>0.85000000000000009</v>
      </c>
      <c r="N24">
        <f t="shared" si="5"/>
        <v>0.9</v>
      </c>
      <c r="O24">
        <f t="shared" si="5"/>
        <v>0.95000000000000007</v>
      </c>
    </row>
    <row r="25" spans="1:15" x14ac:dyDescent="0.2">
      <c r="A25" t="s">
        <v>5</v>
      </c>
      <c r="C25">
        <f>(LN(C20/C21)+(C22+C24^2/2)*C23)/(C24*SQRT(C23))</f>
        <v>1.0890231232452678</v>
      </c>
      <c r="E25">
        <f t="shared" ref="E25:O25" si="6">(LN(E20/E21)+(E22+E24^2/2)*E23)/(E24*SQRT(E23))</f>
        <v>0.44296792622087744</v>
      </c>
      <c r="F25">
        <f t="shared" si="6"/>
        <v>0.58263784254364182</v>
      </c>
      <c r="G25">
        <f t="shared" si="6"/>
        <v>0.71451769838139212</v>
      </c>
      <c r="H25">
        <f t="shared" si="6"/>
        <v>0.84055500885538137</v>
      </c>
      <c r="I25">
        <f t="shared" si="6"/>
        <v>0.96209805366493939</v>
      </c>
      <c r="J25">
        <f t="shared" si="6"/>
        <v>1.0801098897381585</v>
      </c>
      <c r="K25">
        <f t="shared" si="6"/>
        <v>1.1952967588223062</v>
      </c>
      <c r="L25">
        <f t="shared" si="6"/>
        <v>1.3081883422278342</v>
      </c>
      <c r="M25">
        <f t="shared" si="6"/>
        <v>1.4191896903686156</v>
      </c>
      <c r="N25">
        <f t="shared" si="6"/>
        <v>1.5286158424554419</v>
      </c>
      <c r="O25">
        <f t="shared" si="6"/>
        <v>1.6367155136547271</v>
      </c>
    </row>
    <row r="26" spans="1:15" x14ac:dyDescent="0.2">
      <c r="A26" t="s">
        <v>6</v>
      </c>
      <c r="C26">
        <f>C25-C24*SQRT(C23)</f>
        <v>-1.0927607956526559</v>
      </c>
      <c r="E26">
        <f t="shared" ref="E26:O26" si="7">E25-E24*SQRT(E23)</f>
        <v>-1.2998745795724602</v>
      </c>
      <c r="F26">
        <f t="shared" si="7"/>
        <v>-1.3538538305600667</v>
      </c>
      <c r="G26">
        <f t="shared" si="7"/>
        <v>-1.4156231420326875</v>
      </c>
      <c r="H26">
        <f t="shared" si="7"/>
        <v>-1.4832349988690692</v>
      </c>
      <c r="I26">
        <f t="shared" si="7"/>
        <v>-1.555341121369882</v>
      </c>
      <c r="J26">
        <f t="shared" si="7"/>
        <v>-1.6309784526070334</v>
      </c>
      <c r="K26">
        <f t="shared" si="7"/>
        <v>-1.7094407508332568</v>
      </c>
      <c r="L26">
        <f t="shared" si="7"/>
        <v>-1.7901983347380994</v>
      </c>
      <c r="M26">
        <f t="shared" si="7"/>
        <v>-1.872846153907689</v>
      </c>
      <c r="N26">
        <f t="shared" si="7"/>
        <v>-1.9570691691312334</v>
      </c>
      <c r="O26">
        <f t="shared" si="7"/>
        <v>-2.0426186652423191</v>
      </c>
    </row>
    <row r="29" spans="1:15" x14ac:dyDescent="0.2">
      <c r="A29" t="s">
        <v>7</v>
      </c>
      <c r="C29">
        <f>C20*NORMSDIST(C25)-C21*EXP(-C22*C23)*NORMSDIST(C26)</f>
        <v>0.72411797332296401</v>
      </c>
      <c r="E29">
        <f t="shared" ref="E29:O29" si="8">E20*NORMSDIST(E25)-E21*EXP(-E22*E23)*NORMSDIST(E26)</f>
        <v>0.46680324540562712</v>
      </c>
      <c r="F29">
        <f t="shared" si="8"/>
        <v>0.53447317485290036</v>
      </c>
      <c r="G29">
        <f t="shared" si="8"/>
        <v>0.597025437777848</v>
      </c>
      <c r="H29">
        <f t="shared" si="8"/>
        <v>0.65409308095726792</v>
      </c>
      <c r="I29">
        <f t="shared" si="8"/>
        <v>0.70553751198625969</v>
      </c>
      <c r="J29">
        <f t="shared" si="8"/>
        <v>0.75139508843619629</v>
      </c>
      <c r="K29">
        <f t="shared" si="8"/>
        <v>0.79183622642802376</v>
      </c>
      <c r="L29">
        <f t="shared" si="8"/>
        <v>0.82713203841919281</v>
      </c>
      <c r="M29">
        <f t="shared" si="8"/>
        <v>0.85762608160267895</v>
      </c>
      <c r="N29">
        <f t="shared" si="8"/>
        <v>0.88371009022045455</v>
      </c>
      <c r="O29">
        <f t="shared" si="8"/>
        <v>0.90580319537218723</v>
      </c>
    </row>
    <row r="32" spans="1:15" x14ac:dyDescent="0.2">
      <c r="A32" t="s">
        <v>8</v>
      </c>
      <c r="C32">
        <v>32.666837105530817</v>
      </c>
      <c r="E32">
        <v>10</v>
      </c>
      <c r="F32">
        <v>20</v>
      </c>
      <c r="G32">
        <v>30</v>
      </c>
      <c r="H32">
        <v>40</v>
      </c>
      <c r="I32">
        <v>50</v>
      </c>
      <c r="J32">
        <v>60</v>
      </c>
      <c r="K32">
        <v>70</v>
      </c>
      <c r="L32">
        <v>80</v>
      </c>
      <c r="M32">
        <v>90</v>
      </c>
      <c r="N32">
        <v>100</v>
      </c>
      <c r="O32">
        <v>110</v>
      </c>
    </row>
    <row r="33" spans="1:15" x14ac:dyDescent="0.2">
      <c r="A33" t="s">
        <v>16</v>
      </c>
      <c r="C33" s="4">
        <f>LN(C32/(C29*C32+C21))</f>
        <v>0.14864809744081478</v>
      </c>
      <c r="E33" s="4">
        <f t="shared" ref="E33:O33" si="9">LN(E32/(E29*E32+E21))</f>
        <v>-0.34534437460867445</v>
      </c>
      <c r="F33" s="4">
        <f t="shared" si="9"/>
        <v>-7.2830943542297874E-3</v>
      </c>
      <c r="G33" s="4">
        <f t="shared" si="9"/>
        <v>9.1841450378718728E-2</v>
      </c>
      <c r="H33" s="4">
        <f t="shared" si="9"/>
        <v>0.11595944884789262</v>
      </c>
      <c r="I33" s="4">
        <f t="shared" si="9"/>
        <v>0.11129798058936063</v>
      </c>
      <c r="J33" s="4">
        <f t="shared" si="9"/>
        <v>9.5402201321393446E-2</v>
      </c>
      <c r="K33" s="4">
        <f t="shared" si="9"/>
        <v>7.5874670851763609E-2</v>
      </c>
      <c r="L33" s="4">
        <f t="shared" si="9"/>
        <v>5.6209395631816976E-2</v>
      </c>
      <c r="M33" s="4">
        <f t="shared" si="9"/>
        <v>3.8012548196969302E-2</v>
      </c>
      <c r="N33" s="4">
        <f t="shared" si="9"/>
        <v>2.1962017907548783E-2</v>
      </c>
      <c r="O33" s="4">
        <f t="shared" si="9"/>
        <v>8.2605554940283245E-3</v>
      </c>
    </row>
    <row r="34" spans="1:15" x14ac:dyDescent="0.2">
      <c r="E34">
        <v>-6.3759680660401219E-2</v>
      </c>
      <c r="F34">
        <v>0.11492654060164945</v>
      </c>
      <c r="G34">
        <v>0.14783386746900906</v>
      </c>
      <c r="H34">
        <v>0.1430440656868063</v>
      </c>
      <c r="I34">
        <v>0.12620294190366455</v>
      </c>
      <c r="J34">
        <v>0.10603717162726026</v>
      </c>
      <c r="K34">
        <v>8.6012276161496648E-2</v>
      </c>
      <c r="L34">
        <v>6.7567404331913467E-2</v>
      </c>
      <c r="M34">
        <v>5.12549535761034E-2</v>
      </c>
      <c r="N34">
        <v>3.7208505222106024E-2</v>
      </c>
      <c r="O34">
        <v>2.5356714135044166E-2</v>
      </c>
    </row>
    <row r="35" spans="1:15" x14ac:dyDescent="0.2">
      <c r="A35" t="s">
        <v>18</v>
      </c>
      <c r="D35">
        <v>5.0000000000000001E-3</v>
      </c>
    </row>
    <row r="38" spans="1:15" x14ac:dyDescent="0.2">
      <c r="A38" t="s">
        <v>0</v>
      </c>
      <c r="C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</row>
    <row r="39" spans="1:15" x14ac:dyDescent="0.2">
      <c r="A39" t="s">
        <v>1</v>
      </c>
      <c r="C39">
        <v>1.7325328565999292</v>
      </c>
      <c r="E39">
        <v>9.4567301147435696</v>
      </c>
      <c r="F39">
        <v>9.4567301147435696</v>
      </c>
      <c r="G39">
        <v>9.4567301147435696</v>
      </c>
      <c r="H39">
        <v>9.4567301147435696</v>
      </c>
      <c r="I39">
        <v>9.4567301147435696</v>
      </c>
      <c r="J39">
        <v>9.4567301147435696</v>
      </c>
      <c r="K39">
        <v>9.4567301147435696</v>
      </c>
      <c r="L39">
        <v>9.4567301147435696</v>
      </c>
      <c r="M39">
        <v>9.4567301147435696</v>
      </c>
      <c r="N39">
        <v>9.4567301147435696</v>
      </c>
      <c r="O39">
        <v>9.4567301147435696</v>
      </c>
    </row>
    <row r="40" spans="1:15" x14ac:dyDescent="0.2">
      <c r="A40" t="s">
        <v>2</v>
      </c>
      <c r="C40">
        <v>0.1</v>
      </c>
      <c r="E40">
        <v>0.1</v>
      </c>
      <c r="F40">
        <v>0.1</v>
      </c>
      <c r="G40">
        <v>0.1</v>
      </c>
      <c r="H40">
        <v>0.1</v>
      </c>
      <c r="I40">
        <v>0.1</v>
      </c>
      <c r="J40">
        <v>0.1</v>
      </c>
      <c r="K40">
        <v>0.1</v>
      </c>
      <c r="L40">
        <v>0.1</v>
      </c>
      <c r="M40">
        <v>0.1</v>
      </c>
      <c r="N40">
        <v>0.1</v>
      </c>
      <c r="O40">
        <v>0.1</v>
      </c>
    </row>
    <row r="41" spans="1:15" x14ac:dyDescent="0.2">
      <c r="A41" t="s">
        <v>3</v>
      </c>
      <c r="C41">
        <v>15</v>
      </c>
      <c r="E41">
        <v>15</v>
      </c>
      <c r="F41">
        <v>15</v>
      </c>
      <c r="G41">
        <v>15</v>
      </c>
      <c r="H41">
        <v>15</v>
      </c>
      <c r="I41">
        <v>15</v>
      </c>
      <c r="J41">
        <v>15</v>
      </c>
      <c r="K41">
        <v>15</v>
      </c>
      <c r="L41">
        <v>15</v>
      </c>
      <c r="M41">
        <v>15</v>
      </c>
      <c r="N41">
        <v>15</v>
      </c>
      <c r="O41">
        <v>15</v>
      </c>
    </row>
    <row r="42" spans="1:15" x14ac:dyDescent="0.2">
      <c r="A42" t="s">
        <v>4</v>
      </c>
      <c r="C42">
        <f>0.4+$D53*C50</f>
        <v>0.59530000000000005</v>
      </c>
      <c r="E42">
        <f t="shared" ref="E42:O42" si="10">0.4+$D53*E50</f>
        <v>0.5</v>
      </c>
      <c r="F42">
        <f t="shared" si="10"/>
        <v>0.60000000000000009</v>
      </c>
      <c r="G42">
        <f t="shared" si="10"/>
        <v>0.7</v>
      </c>
      <c r="H42">
        <f t="shared" si="10"/>
        <v>0.8</v>
      </c>
      <c r="I42">
        <f t="shared" si="10"/>
        <v>0.9</v>
      </c>
      <c r="J42">
        <f t="shared" si="10"/>
        <v>1</v>
      </c>
      <c r="K42">
        <f t="shared" si="10"/>
        <v>1.1000000000000001</v>
      </c>
      <c r="L42">
        <f t="shared" si="10"/>
        <v>1.2000000000000002</v>
      </c>
      <c r="M42">
        <f t="shared" si="10"/>
        <v>1.3</v>
      </c>
      <c r="N42">
        <f t="shared" si="10"/>
        <v>1.4</v>
      </c>
      <c r="O42">
        <f t="shared" si="10"/>
        <v>1.5</v>
      </c>
    </row>
    <row r="43" spans="1:15" x14ac:dyDescent="0.2">
      <c r="A43" t="s">
        <v>5</v>
      </c>
      <c r="C43">
        <f>(LN(C38/C39)+(C40+C42^2/2)*C41)/(C42*SQRT(C41))</f>
        <v>1.5650163191256532</v>
      </c>
      <c r="E43">
        <f t="shared" ref="E43:O43" si="11">(LN(E38/E39)+(E40+E42^2/2)*E41)/(E42*SQRT(E41))</f>
        <v>0.58263784254364182</v>
      </c>
      <c r="F43">
        <f t="shared" si="11"/>
        <v>0.84055500885538137</v>
      </c>
      <c r="G43">
        <f t="shared" si="11"/>
        <v>1.0801098897381585</v>
      </c>
      <c r="H43">
        <f t="shared" si="11"/>
        <v>1.3081883422278342</v>
      </c>
      <c r="I43">
        <f t="shared" si="11"/>
        <v>1.5286158424554419</v>
      </c>
      <c r="J43">
        <f t="shared" si="11"/>
        <v>1.7436876760996023</v>
      </c>
      <c r="K43">
        <f t="shared" si="11"/>
        <v>1.9548644795012553</v>
      </c>
      <c r="L43">
        <f t="shared" si="11"/>
        <v>2.1631200102210282</v>
      </c>
      <c r="M43">
        <f t="shared" si="11"/>
        <v>2.3691284081085855</v>
      </c>
      <c r="N43">
        <f t="shared" si="11"/>
        <v>2.5733712016279733</v>
      </c>
      <c r="O43">
        <f t="shared" si="11"/>
        <v>2.7762015116528249</v>
      </c>
    </row>
    <row r="44" spans="1:15" x14ac:dyDescent="0.2">
      <c r="A44" t="s">
        <v>6</v>
      </c>
      <c r="C44">
        <f>C43-C42*SQRT(C41)</f>
        <v>-0.74057066687162254</v>
      </c>
      <c r="E44">
        <f t="shared" ref="E44:O44" si="12">E43-E42*SQRT(E41)</f>
        <v>-1.3538538305600667</v>
      </c>
      <c r="F44">
        <f t="shared" si="12"/>
        <v>-1.4832349988690692</v>
      </c>
      <c r="G44">
        <f t="shared" si="12"/>
        <v>-1.6309784526070334</v>
      </c>
      <c r="H44">
        <f t="shared" si="12"/>
        <v>-1.7901983347380994</v>
      </c>
      <c r="I44">
        <f t="shared" si="12"/>
        <v>-1.9570691691312334</v>
      </c>
      <c r="J44">
        <f t="shared" si="12"/>
        <v>-2.1292956701078145</v>
      </c>
      <c r="K44">
        <f t="shared" si="12"/>
        <v>-2.3054172013269039</v>
      </c>
      <c r="L44">
        <f t="shared" si="12"/>
        <v>-2.4844600052278731</v>
      </c>
      <c r="M44">
        <f t="shared" si="12"/>
        <v>-2.6657499419610571</v>
      </c>
      <c r="N44">
        <f t="shared" si="12"/>
        <v>-2.8488054830624105</v>
      </c>
      <c r="O44">
        <f t="shared" si="12"/>
        <v>-3.0332735076583011</v>
      </c>
    </row>
    <row r="47" spans="1:15" x14ac:dyDescent="0.2">
      <c r="A47" t="s">
        <v>7</v>
      </c>
      <c r="C47">
        <f>C38*NORMSDIST(C43)-C39*EXP(-C40*C41)*NORMSDIST(C44)</f>
        <v>0.85249920213601138</v>
      </c>
      <c r="E47">
        <f t="shared" ref="E47:O47" si="13">E38*NORMSDIST(E43)-E39*EXP(-E40*E41)*NORMSDIST(E44)</f>
        <v>0.53447317485290036</v>
      </c>
      <c r="F47">
        <f t="shared" si="13"/>
        <v>0.65409308095726792</v>
      </c>
      <c r="G47">
        <f t="shared" si="13"/>
        <v>0.75139508843619629</v>
      </c>
      <c r="H47">
        <f t="shared" si="13"/>
        <v>0.82713203841919281</v>
      </c>
      <c r="I47">
        <f t="shared" si="13"/>
        <v>0.88371009022045455</v>
      </c>
      <c r="J47">
        <f t="shared" si="13"/>
        <v>0.92433441459995225</v>
      </c>
      <c r="K47">
        <f t="shared" si="13"/>
        <v>0.95239350611955798</v>
      </c>
      <c r="L47">
        <f t="shared" si="13"/>
        <v>0.97104507209125368</v>
      </c>
      <c r="M47">
        <f t="shared" si="13"/>
        <v>0.98298048215138822</v>
      </c>
      <c r="N47">
        <f t="shared" si="13"/>
        <v>0.99033443395805265</v>
      </c>
      <c r="O47">
        <f t="shared" si="13"/>
        <v>0.99469777945463456</v>
      </c>
    </row>
    <row r="50" spans="1:15" x14ac:dyDescent="0.2">
      <c r="A50" t="s">
        <v>8</v>
      </c>
      <c r="C50">
        <v>19.53</v>
      </c>
      <c r="E50">
        <v>10</v>
      </c>
      <c r="F50">
        <v>20</v>
      </c>
      <c r="G50">
        <v>30</v>
      </c>
      <c r="H50">
        <v>40</v>
      </c>
      <c r="I50">
        <v>50</v>
      </c>
      <c r="J50">
        <v>60</v>
      </c>
      <c r="K50">
        <v>70</v>
      </c>
      <c r="L50">
        <v>80</v>
      </c>
      <c r="M50">
        <v>90</v>
      </c>
      <c r="N50">
        <v>100</v>
      </c>
      <c r="O50">
        <v>110</v>
      </c>
    </row>
    <row r="51" spans="1:15" x14ac:dyDescent="0.2">
      <c r="A51" t="s">
        <v>16</v>
      </c>
      <c r="C51" s="4">
        <f>LN(C50/(C47*C50+C39))</f>
        <v>6.0588400431423571E-2</v>
      </c>
      <c r="E51" s="4">
        <f t="shared" ref="E51:O51" si="14">LN(E50/(E47*E50+E39))</f>
        <v>-0.39214085744358357</v>
      </c>
      <c r="F51" s="4">
        <f t="shared" si="14"/>
        <v>-0.1194967545737837</v>
      </c>
      <c r="G51" s="4">
        <f t="shared" si="14"/>
        <v>-6.4494231651477066E-2</v>
      </c>
      <c r="H51" s="4">
        <f t="shared" si="14"/>
        <v>-6.1612643010031186E-2</v>
      </c>
      <c r="I51" s="4">
        <f t="shared" si="14"/>
        <v>-7.0313711807492116E-2</v>
      </c>
      <c r="J51" s="4">
        <f t="shared" si="14"/>
        <v>-7.8761810609512956E-2</v>
      </c>
      <c r="K51" s="4">
        <f t="shared" si="14"/>
        <v>-8.3871967260378766E-2</v>
      </c>
      <c r="L51" s="4">
        <f t="shared" si="14"/>
        <v>-8.5493240518473096E-2</v>
      </c>
      <c r="M51" s="4">
        <f t="shared" si="14"/>
        <v>-8.4391938691784893E-2</v>
      </c>
      <c r="N51" s="4">
        <f t="shared" si="14"/>
        <v>-8.1489416167957338E-2</v>
      </c>
      <c r="O51" s="4">
        <f t="shared" si="14"/>
        <v>-7.7579417702877199E-2</v>
      </c>
    </row>
    <row r="53" spans="1:15" x14ac:dyDescent="0.2">
      <c r="A53" t="s">
        <v>18</v>
      </c>
      <c r="D53">
        <v>0.01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workbookViewId="0">
      <selection activeCell="Z38" sqref="Z38"/>
    </sheetView>
  </sheetViews>
  <sheetFormatPr defaultRowHeight="12.75" x14ac:dyDescent="0.2"/>
  <cols>
    <col min="2" max="2" width="10.42578125" customWidth="1"/>
    <col min="4" max="4" width="14.28515625" customWidth="1"/>
  </cols>
  <sheetData>
    <row r="1" spans="2:16" x14ac:dyDescent="0.2">
      <c r="B1" t="s">
        <v>0</v>
      </c>
      <c r="C1">
        <v>1</v>
      </c>
    </row>
    <row r="2" spans="2:16" x14ac:dyDescent="0.2">
      <c r="B2" t="s">
        <v>1</v>
      </c>
      <c r="C2">
        <v>3</v>
      </c>
    </row>
    <row r="3" spans="2:16" x14ac:dyDescent="0.2">
      <c r="B3" t="s">
        <v>2</v>
      </c>
      <c r="C3">
        <v>0.08</v>
      </c>
    </row>
    <row r="4" spans="2:16" x14ac:dyDescent="0.2">
      <c r="B4" t="s">
        <v>3</v>
      </c>
      <c r="C4">
        <v>10</v>
      </c>
    </row>
    <row r="5" spans="2:16" x14ac:dyDescent="0.2">
      <c r="B5" t="s">
        <v>4</v>
      </c>
      <c r="C5">
        <v>0.5</v>
      </c>
    </row>
    <row r="6" spans="2:16" x14ac:dyDescent="0.2">
      <c r="B6" t="s">
        <v>5</v>
      </c>
      <c r="C6">
        <f>(LN(C1/C2)+(C3+C5^2/2)*C4)/(C5*SQRT(C4))</f>
        <v>0.60171042114071205</v>
      </c>
    </row>
    <row r="7" spans="2:16" x14ac:dyDescent="0.2">
      <c r="B7" t="s">
        <v>6</v>
      </c>
      <c r="C7">
        <f>C6-C5*SQRT(C4)</f>
        <v>-0.97942840894347771</v>
      </c>
    </row>
    <row r="8" spans="2:16" x14ac:dyDescent="0.2">
      <c r="B8" t="s">
        <v>7</v>
      </c>
      <c r="C8">
        <f>C1*NORMSDIST(C6)-C2*EXP(-C3*C4)*NORMSDIST(C7)</f>
        <v>0.50567242441474736</v>
      </c>
    </row>
    <row r="9" spans="2:16" x14ac:dyDescent="0.2">
      <c r="B9" s="3" t="s">
        <v>30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</row>
    <row r="10" spans="2:16" x14ac:dyDescent="0.2">
      <c r="B10" t="s">
        <v>14</v>
      </c>
      <c r="C10">
        <f>($C1*C9-($C8*C9+$C2))/($C8*C9+$C2)</f>
        <v>-0.71474802008435101</v>
      </c>
      <c r="D10">
        <f t="shared" ref="D10:P10" si="0">($C1*D9-($C8*D9+$C2))/($C8*D9+$C2)</f>
        <v>-0.50141409542896886</v>
      </c>
      <c r="E10">
        <f t="shared" si="0"/>
        <v>-0.33584491302037461</v>
      </c>
      <c r="F10">
        <f t="shared" si="0"/>
        <v>-0.20361395173101221</v>
      </c>
      <c r="G10">
        <f t="shared" si="0"/>
        <v>-9.5572994389076682E-2</v>
      </c>
      <c r="H10">
        <f t="shared" si="0"/>
        <v>-5.6404295047151123E-3</v>
      </c>
      <c r="I10">
        <f t="shared" si="0"/>
        <v>7.0384350727750608E-2</v>
      </c>
      <c r="J10">
        <f t="shared" si="0"/>
        <v>0.13549598270270813</v>
      </c>
      <c r="K10">
        <f t="shared" si="0"/>
        <v>0.19188693374886148</v>
      </c>
      <c r="L10">
        <f t="shared" si="0"/>
        <v>0.24119923891700154</v>
      </c>
      <c r="M10">
        <f t="shared" si="0"/>
        <v>0.28468703632800679</v>
      </c>
      <c r="N10">
        <f t="shared" si="0"/>
        <v>0.32332472072734336</v>
      </c>
      <c r="O10">
        <f t="shared" si="0"/>
        <v>0.35788082186928938</v>
      </c>
      <c r="P10">
        <f t="shared" si="0"/>
        <v>0.38896964454769462</v>
      </c>
    </row>
    <row r="13" spans="2:16" x14ac:dyDescent="0.2">
      <c r="B13" t="s">
        <v>0</v>
      </c>
      <c r="C13">
        <v>1</v>
      </c>
    </row>
    <row r="14" spans="2:16" x14ac:dyDescent="0.2">
      <c r="B14" t="s">
        <v>1</v>
      </c>
      <c r="C14">
        <v>1</v>
      </c>
    </row>
    <row r="15" spans="2:16" x14ac:dyDescent="0.2">
      <c r="B15" t="s">
        <v>2</v>
      </c>
      <c r="C15">
        <v>0.08</v>
      </c>
    </row>
    <row r="16" spans="2:16" x14ac:dyDescent="0.2">
      <c r="B16" t="s">
        <v>3</v>
      </c>
      <c r="C16">
        <v>10</v>
      </c>
    </row>
    <row r="17" spans="2:16" x14ac:dyDescent="0.2">
      <c r="B17" t="s">
        <v>4</v>
      </c>
      <c r="C17">
        <v>0.5</v>
      </c>
    </row>
    <row r="18" spans="2:16" x14ac:dyDescent="0.2">
      <c r="B18" t="s">
        <v>5</v>
      </c>
      <c r="C18">
        <f>(LN(C13/C14)+(C15+C17^2/2)*C16)/(C17*SQRT(C16))</f>
        <v>1.2965338406690357</v>
      </c>
    </row>
    <row r="19" spans="2:16" x14ac:dyDescent="0.2">
      <c r="B19" t="s">
        <v>6</v>
      </c>
      <c r="C19">
        <f>C18-C17*SQRT(C16)</f>
        <v>-0.28460498941515411</v>
      </c>
    </row>
    <row r="20" spans="2:16" x14ac:dyDescent="0.2">
      <c r="B20" t="s">
        <v>7</v>
      </c>
      <c r="C20">
        <f>C13*NORMSDIST(C18)-C14*EXP(-C15*C16)*NORMSDIST(C19)</f>
        <v>0.72827650219406426</v>
      </c>
    </row>
    <row r="21" spans="2:16" x14ac:dyDescent="0.2">
      <c r="B21" s="3" t="s">
        <v>30</v>
      </c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M21">
        <v>11</v>
      </c>
      <c r="N21">
        <v>12</v>
      </c>
      <c r="O21">
        <v>13</v>
      </c>
      <c r="P21">
        <v>14</v>
      </c>
    </row>
    <row r="22" spans="2:16" x14ac:dyDescent="0.2">
      <c r="B22" t="s">
        <v>14</v>
      </c>
      <c r="C22">
        <f>($C13*C21-($C20*C21+$C14))/($C20*C21+$C14)</f>
        <v>-0.42138888150681325</v>
      </c>
      <c r="D22">
        <f t="shared" ref="D22:P22" si="1">($C13*D21-($C20*D21+$C14))/($C20*D21+$C14)</f>
        <v>-0.18585107000442902</v>
      </c>
      <c r="E22">
        <f t="shared" si="1"/>
        <v>-5.8034348840400873E-2</v>
      </c>
      <c r="F22">
        <f t="shared" si="1"/>
        <v>2.2205887351085914E-2</v>
      </c>
      <c r="G22">
        <f t="shared" si="1"/>
        <v>7.7265230388155748E-2</v>
      </c>
      <c r="H22">
        <f t="shared" si="1"/>
        <v>0.11738938828150079</v>
      </c>
      <c r="I22">
        <f t="shared" si="1"/>
        <v>0.14792948898353919</v>
      </c>
      <c r="J22">
        <f t="shared" si="1"/>
        <v>0.17195305089107657</v>
      </c>
      <c r="K22">
        <f t="shared" si="1"/>
        <v>0.19134471863647926</v>
      </c>
      <c r="L22">
        <f t="shared" si="1"/>
        <v>0.20732629423996518</v>
      </c>
      <c r="M22">
        <f t="shared" si="1"/>
        <v>0.22072459332677236</v>
      </c>
      <c r="N22">
        <f t="shared" si="1"/>
        <v>0.23211912451773498</v>
      </c>
      <c r="O22">
        <f t="shared" si="1"/>
        <v>0.24192812059892937</v>
      </c>
      <c r="P22">
        <f t="shared" si="1"/>
        <v>0.25046099241315972</v>
      </c>
    </row>
    <row r="23" spans="2:16" x14ac:dyDescent="0.2">
      <c r="C23">
        <v>-0.71474802008435101</v>
      </c>
      <c r="D23">
        <v>-0.50141409542896886</v>
      </c>
      <c r="E23">
        <v>-0.33584491302037461</v>
      </c>
      <c r="F23">
        <v>-0.20361395173101221</v>
      </c>
      <c r="G23">
        <v>-9.5572994389076682E-2</v>
      </c>
      <c r="H23">
        <v>-5.6404295047151123E-3</v>
      </c>
      <c r="I23">
        <v>7.0384350727750608E-2</v>
      </c>
      <c r="J23">
        <v>0.13549598270270813</v>
      </c>
      <c r="K23">
        <v>0.19188693374886148</v>
      </c>
      <c r="L23">
        <v>0.24119923891700154</v>
      </c>
      <c r="M23">
        <v>0.28468703632800679</v>
      </c>
      <c r="N23">
        <v>0.32332472072734336</v>
      </c>
      <c r="O23">
        <v>0.35788082186928938</v>
      </c>
      <c r="P23">
        <v>0.38896964454769462</v>
      </c>
    </row>
    <row r="27" spans="2:16" x14ac:dyDescent="0.2">
      <c r="E27">
        <v>3</v>
      </c>
      <c r="F27">
        <v>4</v>
      </c>
      <c r="G27">
        <v>5</v>
      </c>
      <c r="H27">
        <v>6</v>
      </c>
      <c r="I27">
        <v>7</v>
      </c>
      <c r="J27">
        <v>8</v>
      </c>
      <c r="K27">
        <v>9</v>
      </c>
      <c r="L27">
        <v>10</v>
      </c>
      <c r="M27">
        <v>11</v>
      </c>
      <c r="N27">
        <v>12</v>
      </c>
      <c r="O27">
        <v>13</v>
      </c>
    </row>
    <row r="28" spans="2:16" x14ac:dyDescent="0.2">
      <c r="D28" s="3" t="s">
        <v>24</v>
      </c>
      <c r="E28">
        <v>-5.8034348840400873E-2</v>
      </c>
      <c r="F28">
        <v>2.2205887351085914E-2</v>
      </c>
      <c r="G28">
        <v>7.7265230388155748E-2</v>
      </c>
      <c r="H28">
        <v>0.11738938828150079</v>
      </c>
      <c r="I28">
        <v>0.14792948898353919</v>
      </c>
      <c r="J28">
        <v>0.17195305089107657</v>
      </c>
      <c r="K28">
        <v>0.19134471863647926</v>
      </c>
      <c r="L28">
        <v>0.20732629423996518</v>
      </c>
      <c r="M28">
        <v>0.22072459332677236</v>
      </c>
      <c r="N28">
        <v>0.23211912451773498</v>
      </c>
      <c r="O28">
        <v>0.24192812059892937</v>
      </c>
    </row>
    <row r="29" spans="2:16" x14ac:dyDescent="0.2">
      <c r="D29" s="3" t="s">
        <v>25</v>
      </c>
      <c r="E29">
        <v>-0.33584491302037461</v>
      </c>
      <c r="F29">
        <v>-0.20361395173101221</v>
      </c>
      <c r="G29">
        <v>-9.5572994389076682E-2</v>
      </c>
      <c r="H29">
        <v>-5.6404295047151123E-3</v>
      </c>
      <c r="I29">
        <v>7.0384350727750608E-2</v>
      </c>
      <c r="J29">
        <v>0.13549598270270813</v>
      </c>
      <c r="K29">
        <v>0.19188693374886148</v>
      </c>
      <c r="L29">
        <v>0.24119923891700154</v>
      </c>
      <c r="M29">
        <v>0.28468703632800679</v>
      </c>
      <c r="N29">
        <v>0.32332472072734336</v>
      </c>
      <c r="O29">
        <v>0.35788082186928938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I36" sqref="I36"/>
    </sheetView>
  </sheetViews>
  <sheetFormatPr defaultRowHeight="12.75" x14ac:dyDescent="0.2"/>
  <sheetData>
    <row r="1" spans="1:11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</row>
    <row r="2" spans="1:11" x14ac:dyDescent="0.2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 x14ac:dyDescent="0.2">
      <c r="A3" t="s">
        <v>2</v>
      </c>
      <c r="B3" s="3">
        <v>0.08</v>
      </c>
      <c r="C3" s="3">
        <v>0.08</v>
      </c>
      <c r="D3" s="3">
        <v>0.08</v>
      </c>
      <c r="E3" s="3">
        <v>0.08</v>
      </c>
      <c r="F3" s="3">
        <v>0.08</v>
      </c>
      <c r="G3" s="3">
        <v>0.08</v>
      </c>
      <c r="H3" s="3">
        <v>0.08</v>
      </c>
      <c r="I3" s="3">
        <v>0.08</v>
      </c>
      <c r="J3" s="3">
        <v>0.08</v>
      </c>
      <c r="K3" s="3">
        <v>0.08</v>
      </c>
    </row>
    <row r="4" spans="1:11" x14ac:dyDescent="0.2">
      <c r="A4" t="s">
        <v>3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</row>
    <row r="5" spans="1:11" x14ac:dyDescent="0.2">
      <c r="A5" t="s">
        <v>4</v>
      </c>
      <c r="B5">
        <v>0.4</v>
      </c>
      <c r="C5">
        <v>0.4</v>
      </c>
      <c r="D5">
        <v>0.4</v>
      </c>
      <c r="E5">
        <v>0.4</v>
      </c>
      <c r="F5">
        <v>0.4</v>
      </c>
      <c r="G5">
        <v>0.4</v>
      </c>
      <c r="H5">
        <v>0.4</v>
      </c>
      <c r="I5">
        <v>0.4</v>
      </c>
      <c r="J5">
        <v>0.4</v>
      </c>
      <c r="K5">
        <v>0.4</v>
      </c>
    </row>
    <row r="6" spans="1:11" x14ac:dyDescent="0.2">
      <c r="A6" t="s">
        <v>5</v>
      </c>
      <c r="B6">
        <f>(LN(B1/B2)+(B3+B5^2/2)*B4)/(B5*SQRT(B4))</f>
        <v>1.2649110640673518</v>
      </c>
      <c r="C6">
        <f>(LN(C1/C2)+(C3+C5^2/2)*C4)/(C5*SQRT(C4))</f>
        <v>0.71693010299399862</v>
      </c>
      <c r="D6">
        <f>(LN(D1/D2)+(D3+D5^2/2)*D4)/(D5*SQRT(D4))</f>
        <v>0.39638178965694731</v>
      </c>
      <c r="E6">
        <f t="shared" ref="E6:K6" si="0">(LN(E1/E2)+(E3+E5^2/2)*E4)/(E5*SQRT(E4))</f>
        <v>0.16894914192064547</v>
      </c>
      <c r="F6">
        <f t="shared" si="0"/>
        <v>-7.4613249122449255E-3</v>
      </c>
      <c r="G6">
        <f t="shared" si="0"/>
        <v>-0.15159917141640572</v>
      </c>
      <c r="H6">
        <f t="shared" si="0"/>
        <v>-0.27346598419578266</v>
      </c>
      <c r="I6">
        <f t="shared" si="0"/>
        <v>-0.37903181915270756</v>
      </c>
      <c r="J6">
        <f t="shared" si="0"/>
        <v>-0.47214748475345708</v>
      </c>
      <c r="K6">
        <f t="shared" si="0"/>
        <v>-0.55544228598559797</v>
      </c>
    </row>
    <row r="7" spans="1:11" x14ac:dyDescent="0.2">
      <c r="A7" t="s">
        <v>6</v>
      </c>
      <c r="B7">
        <f>B6-B5*SQRT(B4)</f>
        <v>0</v>
      </c>
      <c r="C7">
        <f>C6-C5*SQRT(C4)</f>
        <v>-0.54798096107335337</v>
      </c>
      <c r="D7">
        <f>D6-D5*SQRT(D4)</f>
        <v>-0.86852927441040473</v>
      </c>
      <c r="E7">
        <f t="shared" ref="E7:K7" si="1">E6-E5*SQRT(E4)</f>
        <v>-1.0959619221467065</v>
      </c>
      <c r="F7">
        <f t="shared" si="1"/>
        <v>-1.2723723889795968</v>
      </c>
      <c r="G7">
        <f t="shared" si="1"/>
        <v>-1.4165102354837578</v>
      </c>
      <c r="H7">
        <f t="shared" si="1"/>
        <v>-1.5383770482631347</v>
      </c>
      <c r="I7">
        <f t="shared" si="1"/>
        <v>-1.6439428832200595</v>
      </c>
      <c r="J7">
        <f t="shared" si="1"/>
        <v>-1.737058548820809</v>
      </c>
      <c r="K7">
        <f t="shared" si="1"/>
        <v>-1.8203533500529501</v>
      </c>
    </row>
    <row r="10" spans="1:11" x14ac:dyDescent="0.2">
      <c r="A10" t="s">
        <v>7</v>
      </c>
      <c r="B10">
        <f>B1*NORMSDIST(B6)-B2*EXP(-B3*B4)*NORMSDIST(B7)</f>
        <v>0.67238391257535512</v>
      </c>
      <c r="C10">
        <f>C1*NORMSDIST(C6)-C2*EXP(-C3*C4)*NORMSDIST(C7)</f>
        <v>0.50101583468375266</v>
      </c>
      <c r="D10">
        <f>D1*NORMSDIST(D6)-D2*EXP(-D3*D4)*NORMSDIST(D7)</f>
        <v>0.39453028844145277</v>
      </c>
      <c r="E10">
        <f t="shared" ref="E10:K10" si="2">E1*NORMSDIST(E6)-E2*EXP(-E3*E4)*NORMSDIST(E7)</f>
        <v>0.32166229645659039</v>
      </c>
      <c r="F10">
        <f t="shared" si="2"/>
        <v>0.26871839988709811</v>
      </c>
      <c r="G10">
        <f t="shared" si="2"/>
        <v>0.22862151997410224</v>
      </c>
      <c r="H10">
        <f t="shared" si="2"/>
        <v>0.19730723575181941</v>
      </c>
      <c r="I10">
        <f t="shared" si="2"/>
        <v>0.17226263482657925</v>
      </c>
      <c r="J10">
        <f t="shared" si="2"/>
        <v>0.15184641583471495</v>
      </c>
      <c r="K10">
        <f t="shared" si="2"/>
        <v>0.1349398798799111</v>
      </c>
    </row>
    <row r="14" spans="1:11" x14ac:dyDescent="0.2">
      <c r="A14" s="3" t="s">
        <v>16</v>
      </c>
      <c r="B14">
        <f>B4/(B10*B4+B2)-1</f>
        <v>0.29469294183731232</v>
      </c>
      <c r="C14">
        <f>C4/(C10*C4+C2)-1</f>
        <v>0.42650130071758974</v>
      </c>
      <c r="D14">
        <f>D4/(D10*D4+D2)-1</f>
        <v>0.43982201588937286</v>
      </c>
      <c r="E14">
        <f t="shared" ref="E14:K14" si="3">E4/(E10*E4+E2)-1</f>
        <v>0.38568968464899189</v>
      </c>
      <c r="F14">
        <f t="shared" si="3"/>
        <v>0.30086648133682004</v>
      </c>
      <c r="G14">
        <f t="shared" si="3"/>
        <v>0.20682359303346853</v>
      </c>
      <c r="H14">
        <f t="shared" si="3"/>
        <v>0.11444548773992458</v>
      </c>
      <c r="I14">
        <f t="shared" si="3"/>
        <v>2.8528675462641928E-2</v>
      </c>
      <c r="J14">
        <f t="shared" si="3"/>
        <v>-4.9290861340789194E-2</v>
      </c>
      <c r="K14">
        <f t="shared" si="3"/>
        <v>-0.11889605984608564</v>
      </c>
    </row>
    <row r="15" spans="1:11" x14ac:dyDescent="0.2">
      <c r="A15" s="5" t="s">
        <v>14</v>
      </c>
      <c r="B15">
        <f>B4-(B2+B4*B10)</f>
        <v>2.2761608742464485</v>
      </c>
      <c r="C15">
        <f t="shared" ref="C15:K15" si="4">C4-(C2+C4*C10)</f>
        <v>2.9898416531624736</v>
      </c>
      <c r="D15">
        <f t="shared" si="4"/>
        <v>3.0546971155854727</v>
      </c>
      <c r="E15">
        <f t="shared" si="4"/>
        <v>2.7833770354340963</v>
      </c>
      <c r="F15">
        <f t="shared" si="4"/>
        <v>2.3128160011290184</v>
      </c>
      <c r="G15">
        <f t="shared" si="4"/>
        <v>1.7137848002589777</v>
      </c>
      <c r="H15">
        <f t="shared" si="4"/>
        <v>1.0269276424818052</v>
      </c>
      <c r="I15">
        <f t="shared" si="4"/>
        <v>0.27737365173420692</v>
      </c>
      <c r="J15">
        <f t="shared" si="4"/>
        <v>-0.51846415834715032</v>
      </c>
      <c r="K15">
        <f t="shared" si="4"/>
        <v>-1.3493987987991112</v>
      </c>
    </row>
    <row r="30" spans="1:1" x14ac:dyDescent="0.2">
      <c r="A30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40" sqref="J40"/>
    </sheetView>
  </sheetViews>
  <sheetFormatPr defaultRowHeight="12.75" x14ac:dyDescent="0.2"/>
  <sheetData>
    <row r="1" spans="1:11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</row>
    <row r="2" spans="1:11" x14ac:dyDescent="0.2">
      <c r="A2" t="s">
        <v>1</v>
      </c>
      <c r="B2">
        <v>10</v>
      </c>
      <c r="C2">
        <v>10</v>
      </c>
      <c r="D2">
        <v>10</v>
      </c>
      <c r="E2">
        <v>10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</row>
    <row r="3" spans="1:11" x14ac:dyDescent="0.2">
      <c r="A3" t="s">
        <v>2</v>
      </c>
      <c r="B3">
        <v>0.04</v>
      </c>
      <c r="C3">
        <v>0.04</v>
      </c>
      <c r="D3">
        <v>0.04</v>
      </c>
      <c r="E3">
        <v>0.04</v>
      </c>
      <c r="F3">
        <v>0.04</v>
      </c>
      <c r="G3">
        <v>0.04</v>
      </c>
      <c r="H3">
        <v>0.04</v>
      </c>
      <c r="I3">
        <v>0.04</v>
      </c>
      <c r="J3">
        <v>0.04</v>
      </c>
      <c r="K3">
        <v>0.04</v>
      </c>
    </row>
    <row r="4" spans="1:11" x14ac:dyDescent="0.2">
      <c r="A4" t="s">
        <v>3</v>
      </c>
      <c r="B4">
        <v>5</v>
      </c>
      <c r="C4">
        <v>10</v>
      </c>
      <c r="D4">
        <v>15</v>
      </c>
      <c r="E4">
        <v>20</v>
      </c>
      <c r="F4">
        <v>25</v>
      </c>
      <c r="G4">
        <v>30</v>
      </c>
      <c r="H4">
        <v>35</v>
      </c>
      <c r="I4">
        <v>40</v>
      </c>
      <c r="J4">
        <v>45</v>
      </c>
      <c r="K4">
        <v>50</v>
      </c>
    </row>
    <row r="5" spans="1:11" x14ac:dyDescent="0.2">
      <c r="A5" t="s">
        <v>4</v>
      </c>
      <c r="B5">
        <v>0.4</v>
      </c>
      <c r="C5">
        <v>0.4</v>
      </c>
      <c r="D5">
        <v>0.4</v>
      </c>
      <c r="E5">
        <v>0.4</v>
      </c>
      <c r="F5">
        <v>0.4</v>
      </c>
      <c r="G5">
        <v>0.4</v>
      </c>
      <c r="H5">
        <v>0.4</v>
      </c>
      <c r="I5">
        <v>0.4</v>
      </c>
      <c r="J5">
        <v>0.4</v>
      </c>
      <c r="K5">
        <v>0.4</v>
      </c>
    </row>
    <row r="6" spans="1:11" x14ac:dyDescent="0.2">
      <c r="A6" t="s">
        <v>5</v>
      </c>
      <c r="B6">
        <f>(LN(B1/B2)+(B3+B5^2/2)*B4)/(B5*SQRT(B4))</f>
        <v>-1.903548002706243</v>
      </c>
      <c r="C6">
        <f>(LN(C1/C2)+(C3+C5^2/2)*C4)/(C5*SQRT(C4))</f>
        <v>-0.87167005200243597</v>
      </c>
      <c r="D6">
        <f>(LN(D1/D2)+(D3+D5^2/2)*D4)/(D5*SQRT(D4))</f>
        <v>-0.3244172825363405</v>
      </c>
      <c r="E6">
        <f t="shared" ref="E6:K6" si="0">(LN(E1/E2)+(E3+E5^2/2)*E4)/(E5*SQRT(E4))</f>
        <v>5.4456588521783908E-2</v>
      </c>
      <c r="F6">
        <f t="shared" si="0"/>
        <v>0.34870745350297749</v>
      </c>
      <c r="G6">
        <f t="shared" si="0"/>
        <v>0.59218617584219069</v>
      </c>
      <c r="H6">
        <f t="shared" si="0"/>
        <v>0.80180414082069806</v>
      </c>
      <c r="I6">
        <f t="shared" si="0"/>
        <v>0.98718992107455261</v>
      </c>
      <c r="J6">
        <f t="shared" si="0"/>
        <v>1.154338381097751</v>
      </c>
      <c r="K6">
        <f t="shared" si="0"/>
        <v>1.3072335768020695</v>
      </c>
    </row>
    <row r="7" spans="1:11" x14ac:dyDescent="0.2">
      <c r="A7" t="s">
        <v>6</v>
      </c>
      <c r="B7">
        <f>B6-B5*SQRT(B4)</f>
        <v>-2.7979751937061588</v>
      </c>
      <c r="C7">
        <f>C6-C5*SQRT(C4)</f>
        <v>-2.1365811160697881</v>
      </c>
      <c r="D7">
        <f>D6-D5*SQRT(D4)</f>
        <v>-1.8736106210193073</v>
      </c>
      <c r="E7">
        <f t="shared" ref="E7:K7" si="1">E6-E5*SQRT(E4)</f>
        <v>-1.7343977934780481</v>
      </c>
      <c r="F7">
        <f t="shared" si="1"/>
        <v>-1.6512925464970225</v>
      </c>
      <c r="G7">
        <f t="shared" si="1"/>
        <v>-1.5987040541784741</v>
      </c>
      <c r="H7">
        <f t="shared" si="1"/>
        <v>-1.5646277724191484</v>
      </c>
      <c r="I7">
        <f t="shared" si="1"/>
        <v>-1.5426322070601515</v>
      </c>
      <c r="J7">
        <f t="shared" si="1"/>
        <v>-1.5289431919019971</v>
      </c>
      <c r="K7">
        <f t="shared" si="1"/>
        <v>-1.5211935479441208</v>
      </c>
    </row>
    <row r="10" spans="1:11" x14ac:dyDescent="0.2">
      <c r="A10" t="s">
        <v>7</v>
      </c>
      <c r="B10">
        <f>B1*NORMSDIST(B6)-B2*EXP(-B3*B4)*NORMSDIST(B7)</f>
        <v>7.433307687789905E-3</v>
      </c>
      <c r="C10">
        <f>C1*NORMSDIST(C6)-C2*EXP(-C3*C4)*NORMSDIST(C7)</f>
        <v>8.232452481258927E-2</v>
      </c>
      <c r="D10">
        <f>D1*NORMSDIST(D6)-D2*EXP(-D3*D4)*NORMSDIST(D7)</f>
        <v>0.20546711422501712</v>
      </c>
      <c r="E10">
        <f t="shared" ref="E10:K10" si="2">E1*NORMSDIST(E6)-E2*EXP(-E3*E4)*NORMSDIST(E7)</f>
        <v>0.33558533680295533</v>
      </c>
      <c r="F10">
        <f t="shared" si="2"/>
        <v>0.45483591857440731</v>
      </c>
      <c r="G10">
        <f t="shared" si="2"/>
        <v>0.55765133458879435</v>
      </c>
      <c r="H10">
        <f t="shared" si="2"/>
        <v>0.64358128212696397</v>
      </c>
      <c r="I10">
        <f t="shared" si="2"/>
        <v>0.71413958973149783</v>
      </c>
      <c r="J10">
        <f t="shared" si="2"/>
        <v>0.77145076554536041</v>
      </c>
      <c r="K10">
        <f t="shared" si="2"/>
        <v>0.81767575687939864</v>
      </c>
    </row>
    <row r="14" spans="1:11" x14ac:dyDescent="0.2">
      <c r="A14" s="3" t="s">
        <v>16</v>
      </c>
      <c r="B14">
        <f>B4/(B10*B4+B2)-1</f>
        <v>-0.50185144573902474</v>
      </c>
      <c r="C14">
        <f>C4/(C10*C4+C2)-1</f>
        <v>-7.6062699241564613E-2</v>
      </c>
      <c r="D14">
        <f>D4/(D10*D4+D2)-1</f>
        <v>0.14661307922000644</v>
      </c>
      <c r="E14">
        <f t="shared" ref="E14:K14" si="3">E4/(E10*E4+E2)-1</f>
        <v>0.19676585497073695</v>
      </c>
      <c r="F14">
        <f t="shared" si="3"/>
        <v>0.16981514027590228</v>
      </c>
      <c r="G14">
        <f t="shared" si="3"/>
        <v>0.12235376881636784</v>
      </c>
      <c r="H14">
        <f t="shared" si="3"/>
        <v>7.6083901188721326E-2</v>
      </c>
      <c r="I14">
        <f t="shared" si="3"/>
        <v>3.7194209894947816E-2</v>
      </c>
      <c r="J14">
        <f t="shared" si="3"/>
        <v>6.367298206054528E-3</v>
      </c>
      <c r="K14">
        <f t="shared" si="3"/>
        <v>-1.7368751058391751E-2</v>
      </c>
    </row>
    <row r="15" spans="1:11" x14ac:dyDescent="0.2">
      <c r="A15" s="5" t="s">
        <v>14</v>
      </c>
      <c r="B15">
        <f>B4-(B2+B4*B10)</f>
        <v>-5.0371665384389495</v>
      </c>
      <c r="C15">
        <f t="shared" ref="C15:K15" si="4">C4-(C2+C4*C10)</f>
        <v>-0.82324524812589317</v>
      </c>
      <c r="D15">
        <f t="shared" si="4"/>
        <v>1.9179932866247427</v>
      </c>
      <c r="E15">
        <f t="shared" si="4"/>
        <v>3.2882932639408935</v>
      </c>
      <c r="F15">
        <f t="shared" si="4"/>
        <v>3.6291020356398178</v>
      </c>
      <c r="G15">
        <f t="shared" si="4"/>
        <v>3.2704599623361688</v>
      </c>
      <c r="H15">
        <f t="shared" si="4"/>
        <v>2.4746551255562608</v>
      </c>
      <c r="I15">
        <f t="shared" si="4"/>
        <v>1.4344164107400843</v>
      </c>
      <c r="J15">
        <f t="shared" si="4"/>
        <v>0.28471555045878461</v>
      </c>
      <c r="K15">
        <f t="shared" si="4"/>
        <v>-0.88378784396993382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38" sqref="L38"/>
    </sheetView>
  </sheetViews>
  <sheetFormatPr defaultRowHeight="12.75" x14ac:dyDescent="0.2"/>
  <cols>
    <col min="1" max="1" width="14.140625" customWidth="1"/>
  </cols>
  <sheetData>
    <row r="1" spans="1:12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</row>
    <row r="2" spans="1:12" x14ac:dyDescent="0.2">
      <c r="A2" t="s">
        <v>1</v>
      </c>
      <c r="B2">
        <v>10</v>
      </c>
      <c r="C2">
        <v>10</v>
      </c>
      <c r="D2">
        <v>10</v>
      </c>
      <c r="E2">
        <v>10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  <c r="L2">
        <v>10</v>
      </c>
    </row>
    <row r="3" spans="1:12" x14ac:dyDescent="0.2">
      <c r="A3" t="s">
        <v>2</v>
      </c>
      <c r="B3">
        <v>0.5</v>
      </c>
      <c r="C3">
        <v>0.45</v>
      </c>
      <c r="D3">
        <v>0.4</v>
      </c>
      <c r="E3">
        <v>0.35</v>
      </c>
      <c r="F3">
        <v>0.3</v>
      </c>
      <c r="G3">
        <v>0.25</v>
      </c>
      <c r="H3">
        <v>0.2</v>
      </c>
      <c r="I3">
        <v>0.15</v>
      </c>
      <c r="J3">
        <v>0.1</v>
      </c>
      <c r="K3">
        <v>0.05</v>
      </c>
      <c r="L3">
        <v>0</v>
      </c>
    </row>
    <row r="4" spans="1:12" x14ac:dyDescent="0.2">
      <c r="A4" t="s">
        <v>3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L4">
        <v>10</v>
      </c>
    </row>
    <row r="5" spans="1:12" x14ac:dyDescent="0.2">
      <c r="A5" t="s">
        <v>4</v>
      </c>
      <c r="B5">
        <v>0.6</v>
      </c>
      <c r="C5">
        <v>0.6</v>
      </c>
      <c r="D5">
        <v>0.6</v>
      </c>
      <c r="E5">
        <v>0.6</v>
      </c>
      <c r="F5">
        <v>0.6</v>
      </c>
      <c r="G5">
        <v>0.6</v>
      </c>
      <c r="H5">
        <v>0.6</v>
      </c>
      <c r="I5">
        <v>0.6</v>
      </c>
      <c r="J5">
        <v>0.6</v>
      </c>
      <c r="K5">
        <v>0.6</v>
      </c>
      <c r="L5">
        <v>0.6</v>
      </c>
    </row>
    <row r="6" spans="1:12" x14ac:dyDescent="0.2">
      <c r="A6" t="s">
        <v>5</v>
      </c>
      <c r="B6">
        <f>(LN(B1/B2)+(B3+B5^2/2)*B4)/(B5*SQRT(B4))</f>
        <v>2.3703457814888629</v>
      </c>
      <c r="C6">
        <f>(LN(C1/C2)+(C3+C5^2/2)*C4)/(C5*SQRT(C4))</f>
        <v>2.106822643141498</v>
      </c>
      <c r="D6">
        <f>(LN(D1/D2)+(D3+D5^2/2)*D4)/(D5*SQRT(D4))</f>
        <v>1.8432995047941338</v>
      </c>
      <c r="E6">
        <f>(LN(E1/E2)+(E3+E5^2/2)*E4)/(E5*SQRT(E4))</f>
        <v>1.5797763664467688</v>
      </c>
      <c r="F6">
        <f>(LN(F1/F2)+(F3+F5^2/2)*F4)/(F5*SQRT(F4))</f>
        <v>1.3162532280994035</v>
      </c>
      <c r="G6">
        <f t="shared" ref="G6:L6" si="0">(LN(G1/G2)+(G3+G5^2/2)*G4)/(G5*SQRT(G4))</f>
        <v>1.0527300897520384</v>
      </c>
      <c r="H6">
        <f t="shared" si="0"/>
        <v>0.78920695140467345</v>
      </c>
      <c r="I6">
        <f t="shared" si="0"/>
        <v>0.52568381305730849</v>
      </c>
      <c r="J6">
        <f t="shared" si="0"/>
        <v>0.26216067470994381</v>
      </c>
      <c r="K6">
        <f t="shared" si="0"/>
        <v>-1.3624636374213834E-3</v>
      </c>
      <c r="L6">
        <f t="shared" si="0"/>
        <v>-0.26488560198478633</v>
      </c>
    </row>
    <row r="7" spans="1:12" x14ac:dyDescent="0.2">
      <c r="A7" t="s">
        <v>6</v>
      </c>
      <c r="B7">
        <f>B6-B5*SQRT(B4)</f>
        <v>0.47297918538783534</v>
      </c>
      <c r="C7">
        <f>C6-C5*SQRT(C4)</f>
        <v>0.20945604704047049</v>
      </c>
      <c r="D7">
        <f>D6-D5*SQRT(D4)</f>
        <v>-5.4067091306893689E-2</v>
      </c>
      <c r="E7">
        <f>E6-E5*SQRT(E4)</f>
        <v>-0.31759022965425876</v>
      </c>
      <c r="F7">
        <f>F6-F5*SQRT(F4)</f>
        <v>-0.58111336800162405</v>
      </c>
      <c r="G7">
        <f t="shared" ref="G7:L7" si="1">G6-G5*SQRT(G4)</f>
        <v>-0.84463650634898912</v>
      </c>
      <c r="H7">
        <f t="shared" si="1"/>
        <v>-1.1081596446963542</v>
      </c>
      <c r="I7">
        <f t="shared" si="1"/>
        <v>-1.371682783043719</v>
      </c>
      <c r="J7">
        <f t="shared" si="1"/>
        <v>-1.6352059213910837</v>
      </c>
      <c r="K7">
        <f t="shared" si="1"/>
        <v>-1.898729059738449</v>
      </c>
      <c r="L7">
        <f t="shared" si="1"/>
        <v>-2.162252198085814</v>
      </c>
    </row>
    <row r="10" spans="1:12" x14ac:dyDescent="0.2">
      <c r="A10" t="s">
        <v>7</v>
      </c>
      <c r="B10">
        <f>B1*NORMSDIST(B6)-B2*EXP(-B3*B4)*NORMSDIST(B7)</f>
        <v>0.94516915564545945</v>
      </c>
      <c r="C10">
        <f>C1*NORMSDIST(C6)-C2*EXP(-C3*C4)*NORMSDIST(C7)</f>
        <v>0.9176731958639478</v>
      </c>
      <c r="D10">
        <f>D1*NORMSDIST(D6)-D2*EXP(-D3*D4)*NORMSDIST(D7)</f>
        <v>0.87972785388243691</v>
      </c>
      <c r="E10">
        <f>E1*NORMSDIST(E6)-E2*EXP(-E3*E4)*NORMSDIST(E7)</f>
        <v>0.829560613962954</v>
      </c>
      <c r="F10">
        <f>F1*NORMSDIST(F6)-F2*EXP(-F3*F4)*NORMSDIST(F7)</f>
        <v>0.76626190367230507</v>
      </c>
      <c r="G10">
        <f t="shared" ref="G10:L10" si="2">G1*NORMSDIST(G6)-G2*EXP(-G3*G4)*NORMSDIST(G7)</f>
        <v>0.69028969626541281</v>
      </c>
      <c r="H10">
        <f t="shared" si="2"/>
        <v>0.60379534668302137</v>
      </c>
      <c r="I10">
        <f t="shared" si="2"/>
        <v>0.51060443752983586</v>
      </c>
      <c r="J10">
        <f t="shared" si="2"/>
        <v>0.41577187079968003</v>
      </c>
      <c r="K10">
        <f t="shared" si="2"/>
        <v>0.32477529620447776</v>
      </c>
      <c r="L10">
        <f t="shared" si="2"/>
        <v>0.24255508461547609</v>
      </c>
    </row>
    <row r="11" spans="1:12" x14ac:dyDescent="0.2">
      <c r="B11">
        <f>B10/$B10</f>
        <v>1</v>
      </c>
      <c r="C11">
        <f t="shared" ref="C11:L11" si="3">C10/$B10</f>
        <v>0.97090895358012974</v>
      </c>
      <c r="D11">
        <f t="shared" si="3"/>
        <v>0.93076233881295833</v>
      </c>
      <c r="E11">
        <f t="shared" si="3"/>
        <v>0.87768481335644521</v>
      </c>
      <c r="F11">
        <f t="shared" si="3"/>
        <v>0.81071403895847827</v>
      </c>
      <c r="G11">
        <f t="shared" si="3"/>
        <v>0.73033455666886582</v>
      </c>
      <c r="H11">
        <f t="shared" si="3"/>
        <v>0.63882252512851767</v>
      </c>
      <c r="I11">
        <f t="shared" si="3"/>
        <v>0.54022545539072553</v>
      </c>
      <c r="J11">
        <f t="shared" si="3"/>
        <v>0.43989149277279144</v>
      </c>
      <c r="K11">
        <f t="shared" si="3"/>
        <v>0.34361605461266614</v>
      </c>
      <c r="L11">
        <f t="shared" si="3"/>
        <v>0.25662611096299937</v>
      </c>
    </row>
    <row r="14" spans="1:12" x14ac:dyDescent="0.2">
      <c r="A14" t="s">
        <v>0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</row>
    <row r="15" spans="1:12" x14ac:dyDescent="0.2">
      <c r="A15" t="s">
        <v>1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</row>
    <row r="16" spans="1:12" x14ac:dyDescent="0.2">
      <c r="A16" t="s">
        <v>2</v>
      </c>
      <c r="B16">
        <v>0.5</v>
      </c>
      <c r="C16">
        <v>0.45</v>
      </c>
      <c r="D16">
        <v>0.4</v>
      </c>
      <c r="E16">
        <v>0.35</v>
      </c>
      <c r="F16">
        <v>0.3</v>
      </c>
      <c r="G16">
        <v>0.25</v>
      </c>
      <c r="H16">
        <v>0.2</v>
      </c>
      <c r="I16">
        <v>0.15</v>
      </c>
      <c r="J16">
        <v>0.1</v>
      </c>
      <c r="K16">
        <v>0.05</v>
      </c>
      <c r="L16">
        <v>0</v>
      </c>
    </row>
    <row r="17" spans="1:12" x14ac:dyDescent="0.2">
      <c r="A17" t="s">
        <v>3</v>
      </c>
      <c r="B17">
        <v>10</v>
      </c>
      <c r="C17">
        <v>10</v>
      </c>
      <c r="D17">
        <v>10</v>
      </c>
      <c r="E17">
        <v>10</v>
      </c>
      <c r="F17">
        <v>10</v>
      </c>
      <c r="G17">
        <v>10</v>
      </c>
      <c r="H17">
        <v>10</v>
      </c>
      <c r="I17">
        <v>10</v>
      </c>
      <c r="J17">
        <v>10</v>
      </c>
      <c r="K17">
        <v>10</v>
      </c>
      <c r="L17">
        <v>10</v>
      </c>
    </row>
    <row r="18" spans="1:12" x14ac:dyDescent="0.2">
      <c r="A18" t="s">
        <v>4</v>
      </c>
      <c r="B18">
        <v>0.6</v>
      </c>
      <c r="C18">
        <v>0.6</v>
      </c>
      <c r="D18">
        <v>0.6</v>
      </c>
      <c r="E18">
        <v>0.6</v>
      </c>
      <c r="F18">
        <v>0.6</v>
      </c>
      <c r="G18">
        <v>0.6</v>
      </c>
      <c r="H18">
        <v>0.6</v>
      </c>
      <c r="I18">
        <v>0.6</v>
      </c>
      <c r="J18">
        <v>0.6</v>
      </c>
      <c r="K18">
        <v>0.6</v>
      </c>
      <c r="L18">
        <v>0.6</v>
      </c>
    </row>
    <row r="19" spans="1:12" x14ac:dyDescent="0.2">
      <c r="A19" t="s">
        <v>5</v>
      </c>
      <c r="B19">
        <f>(LN(B14/B15)+(B16+B18^2/2)*B17)/(B18*SQRT(B17))</f>
        <v>2.7356664222044316</v>
      </c>
      <c r="C19">
        <f>(LN(C14/C15)+(C16+C18^2/2)*C17)/(C18*SQRT(C17))</f>
        <v>2.4721432838570667</v>
      </c>
      <c r="D19">
        <f>(LN(D14/D15)+(D16+D18^2/2)*D17)/(D18*SQRT(D17))</f>
        <v>2.2086201455097023</v>
      </c>
      <c r="E19">
        <f>(LN(E14/E15)+(E16+E18^2/2)*E17)/(E18*SQRT(E17))</f>
        <v>1.9450970071623375</v>
      </c>
      <c r="F19">
        <f>(LN(F14/F15)+(F16+F18^2/2)*F17)/(F18*SQRT(F17))</f>
        <v>1.681573868814972</v>
      </c>
      <c r="G19">
        <f t="shared" ref="G19:L19" si="4">(LN(G14/G15)+(G16+G18^2/2)*G17)/(G18*SQRT(G17))</f>
        <v>1.4180507304676071</v>
      </c>
      <c r="H19">
        <f t="shared" si="4"/>
        <v>1.154527592120242</v>
      </c>
      <c r="I19">
        <f t="shared" si="4"/>
        <v>0.89100445377287729</v>
      </c>
      <c r="J19">
        <f t="shared" si="4"/>
        <v>0.62748131542551255</v>
      </c>
      <c r="K19">
        <f t="shared" si="4"/>
        <v>0.36395817707814737</v>
      </c>
      <c r="L19">
        <f t="shared" si="4"/>
        <v>0.10043503873078244</v>
      </c>
    </row>
    <row r="20" spans="1:12" x14ac:dyDescent="0.2">
      <c r="A20" t="s">
        <v>6</v>
      </c>
      <c r="B20">
        <f>B19-B18*SQRT(B17)</f>
        <v>0.83829982610340403</v>
      </c>
      <c r="C20">
        <f>C19-C18*SQRT(C17)</f>
        <v>0.57477668775603918</v>
      </c>
      <c r="D20">
        <f>D19-D18*SQRT(D17)</f>
        <v>0.31125354940867478</v>
      </c>
      <c r="E20">
        <f>E19-E18*SQRT(E17)</f>
        <v>4.773041106130993E-2</v>
      </c>
      <c r="F20">
        <f>F19-F18*SQRT(F17)</f>
        <v>-0.21579272728605559</v>
      </c>
      <c r="G20">
        <f t="shared" ref="G20:L20" si="5">G19-G18*SQRT(G17)</f>
        <v>-0.47931586563342043</v>
      </c>
      <c r="H20">
        <f t="shared" si="5"/>
        <v>-0.74283900398078551</v>
      </c>
      <c r="I20">
        <f t="shared" si="5"/>
        <v>-1.0063621423281504</v>
      </c>
      <c r="J20">
        <f t="shared" si="5"/>
        <v>-1.269885280675515</v>
      </c>
      <c r="K20">
        <f t="shared" si="5"/>
        <v>-1.5334084190228801</v>
      </c>
      <c r="L20">
        <f t="shared" si="5"/>
        <v>-1.7969315573702451</v>
      </c>
    </row>
    <row r="23" spans="1:12" x14ac:dyDescent="0.2">
      <c r="A23" t="s">
        <v>7</v>
      </c>
      <c r="B23">
        <f>B14*NORMSDIST(B19)-B15*EXP(-B16*B17)*NORMSDIST(B20)</f>
        <v>0.96996687786101532</v>
      </c>
      <c r="C23">
        <f>C14*NORMSDIST(C19)-C15*EXP(-C16*C17)*NORMSDIST(C20)</f>
        <v>0.95344347594294776</v>
      </c>
      <c r="D23">
        <f>D14*NORMSDIST(D19)-D15*EXP(-D16*D17)*NORMSDIST(D20)</f>
        <v>0.9294198716268991</v>
      </c>
      <c r="E23">
        <f>E14*NORMSDIST(E19)-E15*EXP(-E16*E17)*NORMSDIST(E20)</f>
        <v>0.89575093628435309</v>
      </c>
      <c r="F23">
        <f>F14*NORMSDIST(F19)-F15*EXP(-F16*F17)*NORMSDIST(F20)</f>
        <v>0.85047196496258359</v>
      </c>
      <c r="G23">
        <f t="shared" ref="G23:L23" si="6">G14*NORMSDIST(G19)-G15*EXP(-G16*G17)*NORMSDIST(G20)</f>
        <v>0.79227642876444115</v>
      </c>
      <c r="H23">
        <f t="shared" si="6"/>
        <v>0.72104152103779773</v>
      </c>
      <c r="I23">
        <f t="shared" si="6"/>
        <v>0.63824477610544961</v>
      </c>
      <c r="J23">
        <f t="shared" si="6"/>
        <v>0.54709417548038553</v>
      </c>
      <c r="K23">
        <f t="shared" si="6"/>
        <v>0.4522488037878114</v>
      </c>
      <c r="L23">
        <f t="shared" si="6"/>
        <v>0.35913430822632597</v>
      </c>
    </row>
    <row r="24" spans="1:12" x14ac:dyDescent="0.2">
      <c r="B24">
        <f t="shared" ref="B24:L24" si="7">B23/$B23</f>
        <v>1</v>
      </c>
      <c r="C24">
        <f t="shared" si="7"/>
        <v>0.98296498334612703</v>
      </c>
      <c r="D24">
        <f t="shared" si="7"/>
        <v>0.95819753523591333</v>
      </c>
      <c r="E24">
        <f t="shared" si="7"/>
        <v>0.92348610733974312</v>
      </c>
      <c r="F24">
        <f t="shared" si="7"/>
        <v>0.8768051614690765</v>
      </c>
      <c r="G24">
        <f t="shared" si="7"/>
        <v>0.81680771462174084</v>
      </c>
      <c r="H24">
        <f t="shared" si="7"/>
        <v>0.74336715767846495</v>
      </c>
      <c r="I24">
        <f t="shared" si="7"/>
        <v>0.6580067739147093</v>
      </c>
      <c r="J24">
        <f t="shared" si="7"/>
        <v>0.56403387369973434</v>
      </c>
      <c r="K24">
        <f t="shared" si="7"/>
        <v>0.46625180107708097</v>
      </c>
      <c r="L24">
        <f t="shared" si="7"/>
        <v>0.37025419777043728</v>
      </c>
    </row>
    <row r="25" spans="1:12" x14ac:dyDescent="0.2">
      <c r="B25">
        <v>1</v>
      </c>
      <c r="C25">
        <v>0.97090895358012963</v>
      </c>
      <c r="D25">
        <v>0.93076233881295811</v>
      </c>
      <c r="E25">
        <v>0.8776848133564451</v>
      </c>
      <c r="F25">
        <v>0.81071403895847816</v>
      </c>
      <c r="G25">
        <v>0.7303345566688656</v>
      </c>
      <c r="H25">
        <v>0.63882252512851723</v>
      </c>
      <c r="I25">
        <v>0.5402254553907252</v>
      </c>
      <c r="J25">
        <v>0.43989149277279049</v>
      </c>
      <c r="K25">
        <v>0.3436160546126667</v>
      </c>
      <c r="L25">
        <v>0.25662611096299998</v>
      </c>
    </row>
    <row r="28" spans="1:12" x14ac:dyDescent="0.2">
      <c r="B28">
        <v>0.5</v>
      </c>
      <c r="C28">
        <v>0.45</v>
      </c>
      <c r="D28">
        <v>0.4</v>
      </c>
      <c r="E28">
        <v>0.35</v>
      </c>
      <c r="F28">
        <v>0.3</v>
      </c>
      <c r="G28">
        <v>0.25</v>
      </c>
      <c r="H28">
        <v>0.2</v>
      </c>
      <c r="I28">
        <v>0.15</v>
      </c>
      <c r="J28">
        <v>0.1</v>
      </c>
      <c r="K28">
        <v>0.05</v>
      </c>
      <c r="L28">
        <v>0</v>
      </c>
    </row>
    <row r="29" spans="1:12" x14ac:dyDescent="0.2">
      <c r="A29" s="3" t="s">
        <v>26</v>
      </c>
      <c r="B29" s="15">
        <v>1</v>
      </c>
      <c r="C29" s="15">
        <v>0.98296498334612703</v>
      </c>
      <c r="D29" s="15">
        <v>0.95819753523591333</v>
      </c>
      <c r="E29" s="15">
        <v>0.92348610733974312</v>
      </c>
      <c r="F29" s="15">
        <v>0.8768051614690765</v>
      </c>
      <c r="G29" s="15">
        <v>0.81680771462174084</v>
      </c>
      <c r="H29" s="15">
        <v>0.74336715767846495</v>
      </c>
      <c r="I29" s="15">
        <v>0.6580067739147093</v>
      </c>
      <c r="J29" s="15">
        <v>0.56403387369973434</v>
      </c>
      <c r="K29" s="15">
        <v>0.46625180107708097</v>
      </c>
      <c r="L29" s="15">
        <v>0.37025419777043728</v>
      </c>
    </row>
    <row r="30" spans="1:12" x14ac:dyDescent="0.2">
      <c r="A30" s="3" t="s">
        <v>27</v>
      </c>
      <c r="B30" s="15">
        <v>1</v>
      </c>
      <c r="C30" s="15">
        <v>0.97090895358012963</v>
      </c>
      <c r="D30" s="15">
        <v>0.93076233881295811</v>
      </c>
      <c r="E30" s="15">
        <v>0.8776848133564451</v>
      </c>
      <c r="F30" s="15">
        <v>0.81071403895847816</v>
      </c>
      <c r="G30" s="15">
        <v>0.7303345566688656</v>
      </c>
      <c r="H30" s="15">
        <v>0.63882252512851723</v>
      </c>
      <c r="I30" s="15">
        <v>0.5402254553907252</v>
      </c>
      <c r="J30" s="15">
        <v>0.43989149277279049</v>
      </c>
      <c r="K30" s="15">
        <v>0.3436160546126667</v>
      </c>
      <c r="L30" s="15">
        <v>0.25662611096299998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K35" sqref="K35"/>
    </sheetView>
  </sheetViews>
  <sheetFormatPr defaultRowHeight="12.75" x14ac:dyDescent="0.2"/>
  <sheetData>
    <row r="1" spans="2:12" x14ac:dyDescent="0.2">
      <c r="B1" t="s">
        <v>0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</row>
    <row r="2" spans="2:12" x14ac:dyDescent="0.2">
      <c r="B2" t="s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</row>
    <row r="3" spans="2:12" x14ac:dyDescent="0.2">
      <c r="B3" t="s">
        <v>2</v>
      </c>
      <c r="C3">
        <v>0.02</v>
      </c>
      <c r="D3">
        <v>0.02</v>
      </c>
      <c r="E3">
        <v>0.02</v>
      </c>
      <c r="F3">
        <v>0.02</v>
      </c>
      <c r="G3">
        <v>0.02</v>
      </c>
      <c r="H3">
        <v>0.02</v>
      </c>
      <c r="I3">
        <v>0.02</v>
      </c>
      <c r="J3">
        <v>0.02</v>
      </c>
      <c r="K3">
        <v>0.02</v>
      </c>
      <c r="L3">
        <v>0.02</v>
      </c>
    </row>
    <row r="4" spans="2:12" x14ac:dyDescent="0.2">
      <c r="B4" t="s">
        <v>3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2:12" x14ac:dyDescent="0.2">
      <c r="B5" t="s">
        <v>4</v>
      </c>
      <c r="C5">
        <v>0.55000000000000004</v>
      </c>
      <c r="D5">
        <v>0.55000000000000004</v>
      </c>
      <c r="E5">
        <v>0.55000000000000004</v>
      </c>
      <c r="F5">
        <v>0.55000000000000004</v>
      </c>
      <c r="G5">
        <v>0.55000000000000004</v>
      </c>
      <c r="H5">
        <v>0.55000000000000004</v>
      </c>
      <c r="I5">
        <v>0.55000000000000004</v>
      </c>
      <c r="J5">
        <v>0.55000000000000004</v>
      </c>
      <c r="K5">
        <v>0.55000000000000004</v>
      </c>
      <c r="L5">
        <v>0.55000000000000004</v>
      </c>
    </row>
    <row r="6" spans="2:12" x14ac:dyDescent="0.2">
      <c r="B6" t="s">
        <v>5</v>
      </c>
      <c r="C6">
        <f>(LN(C1/C2)+(C3+C5^2/2)*C4)/(C5*SQRT(C4))</f>
        <v>0.31136363636363634</v>
      </c>
      <c r="D6">
        <f>(LN(D1/D2)+(D3+D5^2/2)*D4)/(D5*SQRT(D4))</f>
        <v>0.44033467737525911</v>
      </c>
      <c r="E6">
        <f t="shared" ref="E6:L6" si="0">(LN(E1/E2)+(E3+E5^2/2)*E4)/(E5*SQRT(E4))</f>
        <v>0.53929763781121864</v>
      </c>
      <c r="F6">
        <f t="shared" si="0"/>
        <v>0.62272727272727268</v>
      </c>
      <c r="G6">
        <f t="shared" si="0"/>
        <v>0.69623025663061633</v>
      </c>
      <c r="H6">
        <f t="shared" si="0"/>
        <v>0.7626820335483987</v>
      </c>
      <c r="I6">
        <f t="shared" si="0"/>
        <v>0.82379074912692929</v>
      </c>
      <c r="J6">
        <f t="shared" si="0"/>
        <v>0.88066935475051822</v>
      </c>
      <c r="K6">
        <f t="shared" si="0"/>
        <v>0.93409090909090919</v>
      </c>
      <c r="L6">
        <f t="shared" si="0"/>
        <v>0.98461827146151804</v>
      </c>
    </row>
    <row r="7" spans="2:12" x14ac:dyDescent="0.2">
      <c r="B7" t="s">
        <v>6</v>
      </c>
      <c r="C7">
        <f>C6-C5*SQRT(C4)</f>
        <v>-0.2386363636363637</v>
      </c>
      <c r="D7">
        <f>D6-D5*SQRT(D4)</f>
        <v>-0.3374827819299433</v>
      </c>
      <c r="E7">
        <f t="shared" ref="E7:L7" si="1">E6-E5*SQRT(E4)</f>
        <v>-0.4133303063516639</v>
      </c>
      <c r="F7">
        <f t="shared" si="1"/>
        <v>-0.4772727272727274</v>
      </c>
      <c r="G7">
        <f t="shared" si="1"/>
        <v>-0.53360713099426815</v>
      </c>
      <c r="H7">
        <f t="shared" si="1"/>
        <v>-0.58453732498234923</v>
      </c>
      <c r="I7">
        <f t="shared" si="1"/>
        <v>-0.63137247195859569</v>
      </c>
      <c r="J7">
        <f t="shared" si="1"/>
        <v>-0.6749655638598866</v>
      </c>
      <c r="K7">
        <f t="shared" si="1"/>
        <v>-0.71590909090909094</v>
      </c>
      <c r="L7">
        <f t="shared" si="1"/>
        <v>-0.75463444163109095</v>
      </c>
    </row>
    <row r="8" spans="2:12" x14ac:dyDescent="0.2">
      <c r="B8" t="s">
        <v>7</v>
      </c>
      <c r="C8">
        <f>C1*NORMSDIST(C6)-C2*EXP(-C3*C4)*NORMSDIST(C7)</f>
        <v>0.22457739494794987</v>
      </c>
      <c r="D8">
        <f>D1*NORMSDIST(D6)-D2*EXP(-D3*D4)*NORMSDIST(D7)</f>
        <v>0.31670078462423801</v>
      </c>
      <c r="E8">
        <f t="shared" ref="E8:L8" si="2">E1*NORMSDIST(E6)-E2*EXP(-E3*E4)*NORMSDIST(E7)</f>
        <v>0.38525849447067961</v>
      </c>
      <c r="F8">
        <f t="shared" si="2"/>
        <v>0.44102428869041527</v>
      </c>
      <c r="G8">
        <f t="shared" si="2"/>
        <v>0.48829588278988773</v>
      </c>
      <c r="H8">
        <f t="shared" si="2"/>
        <v>0.52934180352423699</v>
      </c>
      <c r="I8">
        <f t="shared" si="2"/>
        <v>0.56554842853535914</v>
      </c>
      <c r="J8">
        <f t="shared" si="2"/>
        <v>0.5978444742060669</v>
      </c>
      <c r="K8">
        <f t="shared" si="2"/>
        <v>0.62689262815388858</v>
      </c>
      <c r="L8">
        <f t="shared" si="2"/>
        <v>0.65318804770771643</v>
      </c>
    </row>
    <row r="9" spans="2:12" x14ac:dyDescent="0.2">
      <c r="B9" t="s">
        <v>8</v>
      </c>
    </row>
    <row r="10" spans="2:12" x14ac:dyDescent="0.2">
      <c r="B10" s="3" t="s">
        <v>14</v>
      </c>
      <c r="C10">
        <f>C1*C4-(C2+C8*C4)</f>
        <v>-0.22457739494794993</v>
      </c>
      <c r="D10">
        <f t="shared" ref="D10:L10" si="3">D1*D4-(D2+D8*D4)</f>
        <v>0.36659843075152398</v>
      </c>
      <c r="E10">
        <f t="shared" si="3"/>
        <v>0.84422451658796138</v>
      </c>
      <c r="F10">
        <f t="shared" si="3"/>
        <v>1.2359028452383392</v>
      </c>
      <c r="G10">
        <f t="shared" si="3"/>
        <v>1.5585205860505615</v>
      </c>
      <c r="H10">
        <f t="shared" si="3"/>
        <v>1.8239491788545781</v>
      </c>
      <c r="I10">
        <f t="shared" si="3"/>
        <v>2.0411610002524858</v>
      </c>
      <c r="J10">
        <f t="shared" si="3"/>
        <v>2.2172442063514648</v>
      </c>
      <c r="K10">
        <f t="shared" si="3"/>
        <v>2.3579663466150027</v>
      </c>
      <c r="L10">
        <f t="shared" si="3"/>
        <v>2.4681195229228354</v>
      </c>
    </row>
    <row r="12" spans="2:12" x14ac:dyDescent="0.2">
      <c r="B12" t="s">
        <v>0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</row>
    <row r="13" spans="2:12" x14ac:dyDescent="0.2">
      <c r="B13" t="s">
        <v>1</v>
      </c>
      <c r="C13">
        <f>C2</f>
        <v>1</v>
      </c>
      <c r="D13">
        <f t="shared" ref="D13:L13" si="4">D2</f>
        <v>1</v>
      </c>
      <c r="E13">
        <f t="shared" si="4"/>
        <v>1</v>
      </c>
      <c r="F13">
        <f t="shared" si="4"/>
        <v>1</v>
      </c>
      <c r="G13">
        <f t="shared" si="4"/>
        <v>1</v>
      </c>
      <c r="H13">
        <f t="shared" si="4"/>
        <v>1</v>
      </c>
      <c r="I13">
        <f t="shared" si="4"/>
        <v>1</v>
      </c>
      <c r="J13">
        <f t="shared" si="4"/>
        <v>1</v>
      </c>
      <c r="K13">
        <f t="shared" si="4"/>
        <v>1</v>
      </c>
      <c r="L13">
        <f t="shared" si="4"/>
        <v>1</v>
      </c>
    </row>
    <row r="14" spans="2:12" x14ac:dyDescent="0.2">
      <c r="B14" t="s">
        <v>2</v>
      </c>
      <c r="C14">
        <v>0.08</v>
      </c>
      <c r="D14">
        <v>0.08</v>
      </c>
      <c r="E14">
        <v>0.08</v>
      </c>
      <c r="F14">
        <v>0.08</v>
      </c>
      <c r="G14">
        <v>0.08</v>
      </c>
      <c r="H14">
        <v>0.08</v>
      </c>
      <c r="I14">
        <v>0.08</v>
      </c>
      <c r="J14">
        <v>0.08</v>
      </c>
      <c r="K14">
        <v>0.08</v>
      </c>
      <c r="L14">
        <v>0.08</v>
      </c>
    </row>
    <row r="15" spans="2:12" x14ac:dyDescent="0.2">
      <c r="B15" t="s">
        <v>3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</row>
    <row r="16" spans="2:12" x14ac:dyDescent="0.2">
      <c r="B16" t="s">
        <v>4</v>
      </c>
      <c r="C16">
        <f>C5</f>
        <v>0.55000000000000004</v>
      </c>
      <c r="D16">
        <f t="shared" ref="D16:L16" si="5">D5</f>
        <v>0.55000000000000004</v>
      </c>
      <c r="E16">
        <f t="shared" si="5"/>
        <v>0.55000000000000004</v>
      </c>
      <c r="F16">
        <f t="shared" si="5"/>
        <v>0.55000000000000004</v>
      </c>
      <c r="G16">
        <f t="shared" si="5"/>
        <v>0.55000000000000004</v>
      </c>
      <c r="H16">
        <f t="shared" si="5"/>
        <v>0.55000000000000004</v>
      </c>
      <c r="I16">
        <f t="shared" si="5"/>
        <v>0.55000000000000004</v>
      </c>
      <c r="J16">
        <f t="shared" si="5"/>
        <v>0.55000000000000004</v>
      </c>
      <c r="K16">
        <f t="shared" si="5"/>
        <v>0.55000000000000004</v>
      </c>
      <c r="L16">
        <f t="shared" si="5"/>
        <v>0.55000000000000004</v>
      </c>
    </row>
    <row r="17" spans="2:12" x14ac:dyDescent="0.2">
      <c r="B17" t="s">
        <v>5</v>
      </c>
      <c r="C17">
        <f t="shared" ref="C17:L17" si="6">(LN(C12/C13)+(C14+C16^2/2)*C15)/(C16*SQRT(C15))</f>
        <v>0.42045454545454541</v>
      </c>
      <c r="D17">
        <f t="shared" si="6"/>
        <v>0.5946125205432331</v>
      </c>
      <c r="E17">
        <f t="shared" si="6"/>
        <v>0.7282486350005507</v>
      </c>
      <c r="F17">
        <f t="shared" si="6"/>
        <v>0.84090909090909083</v>
      </c>
      <c r="G17">
        <f t="shared" si="6"/>
        <v>0.9401649450851387</v>
      </c>
      <c r="H17">
        <f t="shared" si="6"/>
        <v>1.0298990963974728</v>
      </c>
      <c r="I17">
        <f t="shared" si="6"/>
        <v>1.11241816487943</v>
      </c>
      <c r="J17">
        <f t="shared" si="6"/>
        <v>1.1892250410864662</v>
      </c>
      <c r="K17">
        <f t="shared" si="6"/>
        <v>1.2613636363636365</v>
      </c>
      <c r="L17">
        <f t="shared" si="6"/>
        <v>1.3295940162071593</v>
      </c>
    </row>
    <row r="18" spans="2:12" x14ac:dyDescent="0.2">
      <c r="B18" t="s">
        <v>6</v>
      </c>
      <c r="C18">
        <f t="shared" ref="C18:L18" si="7">C17-C16*SQRT(C15)</f>
        <v>-0.12954545454545463</v>
      </c>
      <c r="D18">
        <f t="shared" si="7"/>
        <v>-0.1832049387619693</v>
      </c>
      <c r="E18">
        <f t="shared" si="7"/>
        <v>-0.22437930916233184</v>
      </c>
      <c r="F18">
        <f t="shared" si="7"/>
        <v>-0.25909090909090926</v>
      </c>
      <c r="G18">
        <f t="shared" si="7"/>
        <v>-0.28967244253974578</v>
      </c>
      <c r="H18">
        <f t="shared" si="7"/>
        <v>-0.31732026213327513</v>
      </c>
      <c r="I18">
        <f t="shared" si="7"/>
        <v>-0.34274505620609497</v>
      </c>
      <c r="J18">
        <f t="shared" si="7"/>
        <v>-0.36640987752393861</v>
      </c>
      <c r="K18">
        <f t="shared" si="7"/>
        <v>-0.38863636363636367</v>
      </c>
      <c r="L18">
        <f t="shared" si="7"/>
        <v>-0.40965869688544965</v>
      </c>
    </row>
    <row r="19" spans="2:12" x14ac:dyDescent="0.2">
      <c r="B19" t="s">
        <v>7</v>
      </c>
      <c r="C19">
        <f t="shared" ref="C19:L19" si="8">C12*NORMSDIST(C17)-C13*EXP(-C14*C15)*NORMSDIST(C18)</f>
        <v>0.24893973185235907</v>
      </c>
      <c r="D19">
        <f t="shared" si="8"/>
        <v>0.35981184641929354</v>
      </c>
      <c r="E19">
        <f t="shared" si="8"/>
        <v>0.44328347204430091</v>
      </c>
      <c r="F19">
        <f t="shared" si="8"/>
        <v>0.5109511521927369</v>
      </c>
      <c r="G19">
        <f t="shared" si="8"/>
        <v>0.56766758002710171</v>
      </c>
      <c r="H19">
        <f t="shared" si="8"/>
        <v>0.61611796194100066</v>
      </c>
      <c r="I19">
        <f t="shared" si="8"/>
        <v>0.6580181852994258</v>
      </c>
      <c r="J19">
        <f t="shared" si="8"/>
        <v>0.69456542194029047</v>
      </c>
      <c r="K19">
        <f t="shared" si="8"/>
        <v>0.7266452274307913</v>
      </c>
      <c r="L19">
        <f t="shared" si="8"/>
        <v>0.75494013196000609</v>
      </c>
    </row>
    <row r="20" spans="2:12" x14ac:dyDescent="0.2">
      <c r="B20" t="s">
        <v>8</v>
      </c>
    </row>
    <row r="21" spans="2:12" x14ac:dyDescent="0.2">
      <c r="B21" s="3" t="s">
        <v>14</v>
      </c>
      <c r="C21">
        <f>C12*C15-(C13+C19*C15)</f>
        <v>-0.24893973185235918</v>
      </c>
      <c r="D21">
        <f t="shared" ref="D21:L21" si="9">D12*D15-(D13+D19*D15)</f>
        <v>0.28037630716141293</v>
      </c>
      <c r="E21">
        <f t="shared" si="9"/>
        <v>0.67014958386709722</v>
      </c>
      <c r="F21">
        <f t="shared" si="9"/>
        <v>0.95619539122905239</v>
      </c>
      <c r="G21">
        <f t="shared" si="9"/>
        <v>1.1616620998644915</v>
      </c>
      <c r="H21">
        <f t="shared" si="9"/>
        <v>1.3032922283539961</v>
      </c>
      <c r="I21">
        <f t="shared" si="9"/>
        <v>1.3938727029040194</v>
      </c>
      <c r="J21">
        <f t="shared" si="9"/>
        <v>1.4434766244776762</v>
      </c>
      <c r="K21">
        <f t="shared" si="9"/>
        <v>1.4601929531228786</v>
      </c>
      <c r="L21">
        <f t="shared" si="9"/>
        <v>1.4505986803999384</v>
      </c>
    </row>
    <row r="22" spans="2:12" x14ac:dyDescent="0.2">
      <c r="C22">
        <v>-0.22457739494794993</v>
      </c>
      <c r="D22">
        <v>0.36659843075152398</v>
      </c>
      <c r="E22">
        <v>0.84422451658796138</v>
      </c>
      <c r="F22">
        <v>1.2359028452383392</v>
      </c>
      <c r="G22">
        <v>1.5585205860505615</v>
      </c>
      <c r="H22">
        <v>1.8239491788545781</v>
      </c>
      <c r="I22">
        <v>2.0411610002524858</v>
      </c>
      <c r="J22">
        <v>2.2172442063514648</v>
      </c>
      <c r="K22">
        <v>2.3579663466150027</v>
      </c>
      <c r="L22">
        <v>2.4681195229228354</v>
      </c>
    </row>
    <row r="23" spans="2:12" x14ac:dyDescent="0.2">
      <c r="B23" t="s">
        <v>3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  <c r="K23">
        <v>9</v>
      </c>
      <c r="L23">
        <v>10</v>
      </c>
    </row>
    <row r="24" spans="2:12" x14ac:dyDescent="0.2">
      <c r="B24" s="3" t="s">
        <v>19</v>
      </c>
      <c r="D24">
        <f>D22/D21</f>
        <v>1.3075228590569634</v>
      </c>
      <c r="E24">
        <f t="shared" ref="E24:L24" si="10">E22/E21</f>
        <v>1.2597553395711523</v>
      </c>
      <c r="F24">
        <f t="shared" si="10"/>
        <v>1.2925212321403923</v>
      </c>
      <c r="G24">
        <f t="shared" si="10"/>
        <v>1.3416298820735941</v>
      </c>
      <c r="H24">
        <f t="shared" si="10"/>
        <v>1.3994936355587344</v>
      </c>
      <c r="I24">
        <f t="shared" si="10"/>
        <v>1.4643812135784668</v>
      </c>
      <c r="J24">
        <f t="shared" si="10"/>
        <v>1.5360444144038545</v>
      </c>
      <c r="K24">
        <f t="shared" si="10"/>
        <v>1.6148320272139913</v>
      </c>
      <c r="L24">
        <f t="shared" si="10"/>
        <v>1.7014488957361802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T32" sqref="T32"/>
    </sheetView>
  </sheetViews>
  <sheetFormatPr defaultRowHeight="12.75" x14ac:dyDescent="0.2"/>
  <sheetData>
    <row r="1" spans="1:15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</row>
    <row r="2" spans="1:15" x14ac:dyDescent="0.2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</row>
    <row r="3" spans="1:15" x14ac:dyDescent="0.2">
      <c r="A3" t="s">
        <v>2</v>
      </c>
      <c r="B3">
        <v>0.28298601805283585</v>
      </c>
      <c r="C3">
        <v>0.1945681549883766</v>
      </c>
      <c r="D3">
        <v>0.14209782067543766</v>
      </c>
      <c r="E3">
        <v>0.10802825601131934</v>
      </c>
      <c r="F3">
        <v>8.376372215525113E-2</v>
      </c>
      <c r="G3">
        <v>6.5361125862358371E-2</v>
      </c>
      <c r="H3">
        <v>5.077455174872416E-2</v>
      </c>
      <c r="I3">
        <v>3.8831799630682125E-2</v>
      </c>
      <c r="J3">
        <v>2.880932859517504E-2</v>
      </c>
      <c r="K3">
        <v>2.0233719276611876E-2</v>
      </c>
      <c r="L3">
        <v>1.2780744825685759E-2</v>
      </c>
      <c r="M3">
        <v>6.2198291467103978E-3</v>
      </c>
      <c r="N3">
        <v>3.821734947982271E-4</v>
      </c>
      <c r="O3">
        <v>-4.859343260723608E-3</v>
      </c>
    </row>
    <row r="4" spans="1:15" x14ac:dyDescent="0.2">
      <c r="A4" t="s">
        <v>3</v>
      </c>
      <c r="B4">
        <v>5</v>
      </c>
      <c r="C4">
        <v>10</v>
      </c>
      <c r="D4">
        <v>15</v>
      </c>
      <c r="E4">
        <v>20</v>
      </c>
      <c r="F4">
        <v>25</v>
      </c>
      <c r="G4">
        <v>30</v>
      </c>
      <c r="H4">
        <v>35</v>
      </c>
      <c r="I4">
        <v>40</v>
      </c>
      <c r="J4">
        <v>45</v>
      </c>
      <c r="K4">
        <v>50</v>
      </c>
      <c r="L4">
        <v>55</v>
      </c>
      <c r="M4">
        <v>60</v>
      </c>
      <c r="N4">
        <v>65</v>
      </c>
      <c r="O4">
        <v>70</v>
      </c>
    </row>
    <row r="5" spans="1:15" x14ac:dyDescent="0.2">
      <c r="A5" t="s">
        <v>4</v>
      </c>
      <c r="B5">
        <v>0.6</v>
      </c>
      <c r="C5">
        <v>0.6</v>
      </c>
      <c r="D5">
        <v>0.6</v>
      </c>
      <c r="E5">
        <v>0.6</v>
      </c>
      <c r="F5">
        <v>0.6</v>
      </c>
      <c r="G5">
        <v>0.6</v>
      </c>
      <c r="H5">
        <v>0.6</v>
      </c>
      <c r="I5">
        <v>0.6</v>
      </c>
      <c r="J5">
        <v>0.6</v>
      </c>
      <c r="K5">
        <v>0.6</v>
      </c>
      <c r="L5">
        <v>0.6</v>
      </c>
      <c r="M5">
        <v>0.6</v>
      </c>
      <c r="N5">
        <v>0.6</v>
      </c>
      <c r="O5">
        <v>0.6</v>
      </c>
    </row>
    <row r="6" spans="1:15" x14ac:dyDescent="0.2">
      <c r="A6" t="s">
        <v>5</v>
      </c>
      <c r="B6">
        <f>(LN(B1/B2)+(B3+B5^2/2)*B4)/(B5*SQRT(B4))</f>
        <v>1.7254470149968095</v>
      </c>
      <c r="C6">
        <f t="shared" ref="C6:K6" si="0">(LN(C1/C2)+(C3+C5^2/2)*C4)/(C5*SQRT(C4))</f>
        <v>1.974147514550384</v>
      </c>
      <c r="D6">
        <f t="shared" si="0"/>
        <v>2.079132492209455</v>
      </c>
      <c r="E6">
        <f t="shared" si="0"/>
        <v>2.1468358662734084</v>
      </c>
      <c r="F6">
        <f t="shared" si="0"/>
        <v>2.1980310179604259</v>
      </c>
      <c r="G6">
        <f t="shared" si="0"/>
        <v>2.2398303894946316</v>
      </c>
      <c r="H6">
        <f t="shared" si="0"/>
        <v>2.2754677667575054</v>
      </c>
      <c r="I6">
        <f t="shared" si="0"/>
        <v>2.3066897043551635</v>
      </c>
      <c r="J6">
        <f t="shared" si="0"/>
        <v>2.3345592653745104</v>
      </c>
      <c r="K6">
        <f t="shared" si="0"/>
        <v>2.3597770120449297</v>
      </c>
      <c r="L6">
        <f>(LN(L1/L2)+(L3+L5^2/2)*L4)/(L5*SQRT(L4))</f>
        <v>2.3828337801957096</v>
      </c>
      <c r="M6">
        <f>(LN(M1/M2)+(M3+M5^2/2)*M4)/(M5*SQRT(M4))</f>
        <v>2.4040876567293328</v>
      </c>
      <c r="N6">
        <f>(LN(N1/N2)+(N3+N5^2/2)*N4)/(N5*SQRT(N4))</f>
        <v>2.4238126265222837</v>
      </c>
      <c r="O6">
        <f>(LN(O1/O2)+(O3+O5^2/2)*O4)/(O5*SQRT(O4))</f>
        <v>2.4422197752446402</v>
      </c>
    </row>
    <row r="7" spans="1:15" x14ac:dyDescent="0.2">
      <c r="A7" t="s">
        <v>6</v>
      </c>
      <c r="B7">
        <f>B6-B5*SQRT(B4)</f>
        <v>0.38380622849693569</v>
      </c>
      <c r="C7">
        <f t="shared" ref="C7:K7" si="1">C6-C5*SQRT(C4)</f>
        <v>7.6780918449356417E-2</v>
      </c>
      <c r="D7">
        <f t="shared" si="1"/>
        <v>-0.24465751551499526</v>
      </c>
      <c r="E7">
        <f t="shared" si="1"/>
        <v>-0.53644570672633929</v>
      </c>
      <c r="F7">
        <f t="shared" si="1"/>
        <v>-0.80196898203957412</v>
      </c>
      <c r="G7">
        <f t="shared" si="1"/>
        <v>-1.0465049555363648</v>
      </c>
      <c r="H7">
        <f t="shared" si="1"/>
        <v>-1.2741801031022644</v>
      </c>
      <c r="I7">
        <f t="shared" si="1"/>
        <v>-1.4880434878468916</v>
      </c>
      <c r="J7">
        <f t="shared" si="1"/>
        <v>-1.6903630941251109</v>
      </c>
      <c r="K7">
        <f t="shared" si="1"/>
        <v>-1.882863675074355</v>
      </c>
      <c r="L7">
        <f>L6-L5*SQRT(L4)</f>
        <v>-2.0668853120616877</v>
      </c>
      <c r="M7">
        <f>M6-M5*SQRT(M4)</f>
        <v>-2.2434923587195676</v>
      </c>
      <c r="N7">
        <f>N6-N5*SQRT(N4)</f>
        <v>-2.4135420224568458</v>
      </c>
      <c r="O7">
        <f>O6-O5*SQRT(O4)</f>
        <v>-2.5777403839598132</v>
      </c>
    </row>
    <row r="8" spans="1:15" x14ac:dyDescent="0.2">
      <c r="A8" t="s">
        <v>7</v>
      </c>
      <c r="B8">
        <f>B1*NORMSDIST(B6)-B2*EXP(-B3*B4)*NORMSDIST(B7)</f>
        <v>0.80000013912214396</v>
      </c>
      <c r="C8">
        <f t="shared" ref="C8:K8" si="2">C1*NORMSDIST(C6)-C2*EXP(-C3*C4)*NORMSDIST(C7)</f>
        <v>0.90000002925639588</v>
      </c>
      <c r="D8">
        <f t="shared" si="2"/>
        <v>0.93333338826311885</v>
      </c>
      <c r="E8">
        <f t="shared" si="2"/>
        <v>0.9500000131866545</v>
      </c>
      <c r="F8">
        <f t="shared" si="2"/>
        <v>0.96000000634619875</v>
      </c>
      <c r="G8">
        <f t="shared" si="2"/>
        <v>0.96666665206715419</v>
      </c>
      <c r="H8">
        <f t="shared" si="2"/>
        <v>0.97142859463817977</v>
      </c>
      <c r="I8">
        <f t="shared" si="2"/>
        <v>0.97500000797500841</v>
      </c>
      <c r="J8">
        <f t="shared" si="2"/>
        <v>0.97777777398340648</v>
      </c>
      <c r="K8">
        <f t="shared" si="2"/>
        <v>0.97999999016769235</v>
      </c>
      <c r="L8">
        <f>L1*NORMSDIST(L6)-L2*EXP(-L3*L4)*NORMSDIST(L7)</f>
        <v>0.98181818660336317</v>
      </c>
      <c r="M8">
        <f>M1*NORMSDIST(M6)-M2*EXP(-M3*M4)*NORMSDIST(M7)</f>
        <v>0.98333332309695176</v>
      </c>
      <c r="N8">
        <f>N1*NORMSDIST(N6)-N2*EXP(-N3*N4)*NORMSDIST(N7)</f>
        <v>0.98461539108993845</v>
      </c>
      <c r="O8">
        <f>O1*NORMSDIST(O6)-O2*EXP(-O3*O4)*NORMSDIST(O7)</f>
        <v>0.98571428584794973</v>
      </c>
    </row>
    <row r="9" spans="1:15" x14ac:dyDescent="0.2">
      <c r="A9" t="s">
        <v>8</v>
      </c>
    </row>
    <row r="10" spans="1:15" x14ac:dyDescent="0.2">
      <c r="A10">
        <v>1</v>
      </c>
      <c r="B10">
        <f t="shared" ref="B10:K10" si="3">B1*$A10*B4-(B2+B8*$A10*B4)</f>
        <v>-6.9561072013613057E-7</v>
      </c>
      <c r="C10">
        <f t="shared" si="3"/>
        <v>-2.9256395883692221E-7</v>
      </c>
      <c r="D10">
        <f t="shared" si="3"/>
        <v>-8.2394678280195421E-7</v>
      </c>
      <c r="E10">
        <f t="shared" si="3"/>
        <v>-2.6373308870120127E-7</v>
      </c>
      <c r="F10">
        <f t="shared" si="3"/>
        <v>-1.5865497005052021E-7</v>
      </c>
      <c r="G10">
        <f t="shared" si="3"/>
        <v>4.3798537419093009E-7</v>
      </c>
      <c r="H10">
        <f t="shared" si="3"/>
        <v>-8.1233628890231557E-7</v>
      </c>
      <c r="I10">
        <f t="shared" si="3"/>
        <v>-3.190003354802684E-7</v>
      </c>
      <c r="J10">
        <f t="shared" si="3"/>
        <v>1.7074670921601864E-7</v>
      </c>
      <c r="K10">
        <f t="shared" si="3"/>
        <v>4.9161538129283144E-7</v>
      </c>
      <c r="L10">
        <f>L1*$A10*L4-(L2+L8*$A10*L4)</f>
        <v>-2.6318497248212225E-7</v>
      </c>
      <c r="M10">
        <f>M1*$A10*M4-(M2+M8*$A10*M4)</f>
        <v>6.1418289476478094E-7</v>
      </c>
      <c r="N10">
        <f>N1*$A10*N4-(N2+N8*$A10*N4)</f>
        <v>-4.2084599272129708E-7</v>
      </c>
      <c r="O10">
        <f>O1*$A10*O4-(O2+O8*$A10*O4)</f>
        <v>-9.3564835879078601E-9</v>
      </c>
    </row>
    <row r="13" spans="1:15" x14ac:dyDescent="0.2">
      <c r="A13" t="s">
        <v>3</v>
      </c>
      <c r="B13">
        <v>5</v>
      </c>
      <c r="C13">
        <v>10</v>
      </c>
      <c r="D13">
        <v>15</v>
      </c>
      <c r="E13">
        <v>20</v>
      </c>
      <c r="F13">
        <v>25</v>
      </c>
      <c r="G13">
        <v>30</v>
      </c>
      <c r="H13">
        <v>35</v>
      </c>
      <c r="I13">
        <v>40</v>
      </c>
      <c r="J13">
        <v>45</v>
      </c>
      <c r="K13">
        <v>50</v>
      </c>
      <c r="L13">
        <v>55</v>
      </c>
      <c r="M13">
        <v>60</v>
      </c>
      <c r="N13">
        <v>65</v>
      </c>
      <c r="O13">
        <v>70</v>
      </c>
    </row>
    <row r="14" spans="1:15" x14ac:dyDescent="0.2">
      <c r="A14" s="3" t="s">
        <v>2</v>
      </c>
      <c r="B14">
        <v>0.28298601805283585</v>
      </c>
      <c r="C14">
        <v>0.1945681549883766</v>
      </c>
      <c r="D14">
        <v>0.14209782067543766</v>
      </c>
      <c r="E14">
        <v>0.10802825601131934</v>
      </c>
      <c r="F14">
        <v>8.376372215525113E-2</v>
      </c>
      <c r="G14">
        <v>6.5361125862358371E-2</v>
      </c>
      <c r="H14">
        <v>5.077455174872416E-2</v>
      </c>
      <c r="I14">
        <v>3.8831799630682125E-2</v>
      </c>
      <c r="J14">
        <v>2.880932859517504E-2</v>
      </c>
      <c r="K14">
        <v>2.0233719276611876E-2</v>
      </c>
      <c r="L14">
        <v>1.2780744825685759E-2</v>
      </c>
      <c r="M14">
        <v>6.2198291467103978E-3</v>
      </c>
      <c r="N14">
        <v>3.821734947982271E-4</v>
      </c>
      <c r="O14">
        <v>-4.859343260723608E-3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33" sqref="I33"/>
    </sheetView>
  </sheetViews>
  <sheetFormatPr defaultRowHeight="12.75" x14ac:dyDescent="0.2"/>
  <sheetData>
    <row r="1" spans="1:12" x14ac:dyDescent="0.2">
      <c r="A1" t="s">
        <v>0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</row>
    <row r="2" spans="1:12" x14ac:dyDescent="0.2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</row>
    <row r="3" spans="1:12" x14ac:dyDescent="0.2">
      <c r="A3" t="s">
        <v>2</v>
      </c>
      <c r="B3">
        <v>0.02</v>
      </c>
      <c r="C3">
        <v>0.04</v>
      </c>
      <c r="D3">
        <v>0.06</v>
      </c>
      <c r="E3">
        <v>0.08</v>
      </c>
      <c r="F3">
        <v>0.1</v>
      </c>
      <c r="G3">
        <v>0.12</v>
      </c>
      <c r="H3">
        <v>0.14000000000000001</v>
      </c>
      <c r="I3">
        <v>0.16</v>
      </c>
      <c r="J3">
        <v>0.18</v>
      </c>
      <c r="K3">
        <v>0.2</v>
      </c>
      <c r="L3">
        <v>0.22</v>
      </c>
    </row>
    <row r="4" spans="1:12" x14ac:dyDescent="0.2">
      <c r="A4" t="s">
        <v>3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</row>
    <row r="5" spans="1:12" x14ac:dyDescent="0.2">
      <c r="A5" t="s">
        <v>4</v>
      </c>
      <c r="B5">
        <v>0.55000000000000004</v>
      </c>
      <c r="C5">
        <v>0.55000000000000004</v>
      </c>
      <c r="D5">
        <v>0.55000000000000004</v>
      </c>
      <c r="E5">
        <v>0.55000000000000004</v>
      </c>
      <c r="F5">
        <v>0.55000000000000004</v>
      </c>
      <c r="G5">
        <v>0.55000000000000004</v>
      </c>
      <c r="H5">
        <v>0.55000000000000004</v>
      </c>
      <c r="I5">
        <v>0.55000000000000004</v>
      </c>
      <c r="J5">
        <v>0.55000000000000004</v>
      </c>
      <c r="K5">
        <v>0.55000000000000004</v>
      </c>
      <c r="L5">
        <v>0.55000000000000004</v>
      </c>
    </row>
    <row r="6" spans="1:12" x14ac:dyDescent="0.2">
      <c r="A6" t="s">
        <v>5</v>
      </c>
      <c r="B6">
        <f>(LN(B1/B2)+(B3+B5^2/2)*B4)/(B5*SQRT(B4))</f>
        <v>0.69623025663061633</v>
      </c>
      <c r="C6">
        <f>(LN(C1/C2)+(C3+C5^2/2)*C4)/(C5*SQRT(C4))</f>
        <v>0.77754181944879053</v>
      </c>
      <c r="D6">
        <f t="shared" ref="D6:L6" si="0">(LN(D1/D2)+(D3+D5^2/2)*D4)/(D5*SQRT(D4))</f>
        <v>0.85885338226696473</v>
      </c>
      <c r="E6">
        <f t="shared" si="0"/>
        <v>0.9401649450851387</v>
      </c>
      <c r="F6">
        <f t="shared" si="0"/>
        <v>1.021476507903313</v>
      </c>
      <c r="G6">
        <f t="shared" si="0"/>
        <v>1.102788070721487</v>
      </c>
      <c r="H6">
        <f t="shared" si="0"/>
        <v>1.1840996335396612</v>
      </c>
      <c r="I6">
        <f t="shared" si="0"/>
        <v>1.2654111963578354</v>
      </c>
      <c r="J6">
        <f t="shared" si="0"/>
        <v>1.3467227591760098</v>
      </c>
      <c r="K6">
        <f t="shared" si="0"/>
        <v>1.428034321994184</v>
      </c>
      <c r="L6">
        <f t="shared" si="0"/>
        <v>1.509345884812358</v>
      </c>
    </row>
    <row r="7" spans="1:12" x14ac:dyDescent="0.2">
      <c r="A7" t="s">
        <v>6</v>
      </c>
      <c r="B7">
        <f>B6-B5*SQRT(B4)</f>
        <v>-0.53360713099426815</v>
      </c>
      <c r="C7">
        <f>C6-C5*SQRT(C4)</f>
        <v>-0.45229556817609395</v>
      </c>
      <c r="D7">
        <f t="shared" ref="D7:L7" si="1">D6-D5*SQRT(D4)</f>
        <v>-0.37098400535791975</v>
      </c>
      <c r="E7">
        <f t="shared" si="1"/>
        <v>-0.28967244253974578</v>
      </c>
      <c r="F7">
        <f t="shared" si="1"/>
        <v>-0.20836087972157147</v>
      </c>
      <c r="G7">
        <f t="shared" si="1"/>
        <v>-0.12704931690339749</v>
      </c>
      <c r="H7">
        <f t="shared" si="1"/>
        <v>-4.5737754085223292E-2</v>
      </c>
      <c r="I7">
        <f t="shared" si="1"/>
        <v>3.5573808732950907E-2</v>
      </c>
      <c r="J7">
        <f t="shared" si="1"/>
        <v>0.11688537155112533</v>
      </c>
      <c r="K7">
        <f t="shared" si="1"/>
        <v>0.19819693436929953</v>
      </c>
      <c r="L7">
        <f t="shared" si="1"/>
        <v>0.2795084971874735</v>
      </c>
    </row>
    <row r="10" spans="1:12" x14ac:dyDescent="0.2">
      <c r="A10" t="s">
        <v>7</v>
      </c>
      <c r="B10">
        <f>B1*NORMSDIST(B6)-B2*EXP(-B3*B4)*NORMSDIST(B7)</f>
        <v>0.48829588278988773</v>
      </c>
      <c r="C10">
        <f>C1*NORMSDIST(C6)-C2*EXP(-C3*C4)*NORMSDIST(C7)</f>
        <v>0.51506060171549373</v>
      </c>
      <c r="D10">
        <f t="shared" ref="D10:L10" si="2">D1*NORMSDIST(D6)-D2*EXP(-D3*D4)*NORMSDIST(D7)</f>
        <v>0.54155826553584818</v>
      </c>
      <c r="E10">
        <f t="shared" si="2"/>
        <v>0.56766758002710171</v>
      </c>
      <c r="F10">
        <f t="shared" si="2"/>
        <v>0.59327509533787781</v>
      </c>
      <c r="G10">
        <f t="shared" si="2"/>
        <v>0.61827663055278603</v>
      </c>
      <c r="H10">
        <f t="shared" si="2"/>
        <v>0.64257843224096911</v>
      </c>
      <c r="I10">
        <f t="shared" si="2"/>
        <v>0.66609805071586958</v>
      </c>
      <c r="J10">
        <f t="shared" si="2"/>
        <v>0.68876492800489908</v>
      </c>
      <c r="K10">
        <f t="shared" si="2"/>
        <v>0.71052070134240053</v>
      </c>
      <c r="L10">
        <f t="shared" si="2"/>
        <v>0.73131923494988826</v>
      </c>
    </row>
    <row r="11" spans="1:12" x14ac:dyDescent="0.2">
      <c r="B11">
        <f>B10/$L10</f>
        <v>0.66769183614232019</v>
      </c>
      <c r="C11">
        <f t="shared" ref="C11:L11" si="3">C10/$L10</f>
        <v>0.70428969607340752</v>
      </c>
      <c r="D11">
        <f t="shared" si="3"/>
        <v>0.74052238701605744</v>
      </c>
      <c r="E11">
        <f t="shared" si="3"/>
        <v>0.7762240522307603</v>
      </c>
      <c r="F11">
        <f t="shared" si="3"/>
        <v>0.81123956130940611</v>
      </c>
      <c r="G11">
        <f t="shared" si="3"/>
        <v>0.84542645811189665</v>
      </c>
      <c r="H11">
        <f t="shared" si="3"/>
        <v>0.87865654495604795</v>
      </c>
      <c r="I11">
        <f t="shared" si="3"/>
        <v>0.91081708080809909</v>
      </c>
      <c r="J11">
        <f t="shared" si="3"/>
        <v>0.94181158526767705</v>
      </c>
      <c r="K11">
        <f t="shared" si="3"/>
        <v>0.97156025356161613</v>
      </c>
      <c r="L11">
        <f t="shared" si="3"/>
        <v>1</v>
      </c>
    </row>
    <row r="16" spans="1:12" x14ac:dyDescent="0.2">
      <c r="A16" t="s">
        <v>0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</row>
    <row r="17" spans="1:12" x14ac:dyDescent="0.2">
      <c r="A17" t="s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</row>
    <row r="18" spans="1:12" x14ac:dyDescent="0.2">
      <c r="A18" t="s">
        <v>2</v>
      </c>
      <c r="B18">
        <v>0.02</v>
      </c>
      <c r="C18">
        <v>0.04</v>
      </c>
      <c r="D18">
        <v>0.06</v>
      </c>
      <c r="E18">
        <v>0.08</v>
      </c>
      <c r="F18">
        <v>0.1</v>
      </c>
      <c r="G18">
        <v>0.12</v>
      </c>
      <c r="H18">
        <v>0.14000000000000001</v>
      </c>
      <c r="I18">
        <v>0.16</v>
      </c>
      <c r="J18">
        <v>0.18</v>
      </c>
      <c r="K18">
        <v>0.2</v>
      </c>
      <c r="L18">
        <v>0.22</v>
      </c>
    </row>
    <row r="19" spans="1:12" x14ac:dyDescent="0.2">
      <c r="A19" t="s">
        <v>3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</row>
    <row r="20" spans="1:12" x14ac:dyDescent="0.2">
      <c r="A20" t="s">
        <v>4</v>
      </c>
      <c r="B20">
        <v>0.3</v>
      </c>
      <c r="C20">
        <v>0.3</v>
      </c>
      <c r="D20">
        <v>0.3</v>
      </c>
      <c r="E20">
        <v>0.3</v>
      </c>
      <c r="F20">
        <v>0.3</v>
      </c>
      <c r="G20">
        <v>0.3</v>
      </c>
      <c r="H20">
        <v>0.3</v>
      </c>
      <c r="I20">
        <v>0.3</v>
      </c>
      <c r="J20">
        <v>0.3</v>
      </c>
      <c r="K20">
        <v>0.3</v>
      </c>
      <c r="L20">
        <v>0.3</v>
      </c>
    </row>
    <row r="21" spans="1:12" x14ac:dyDescent="0.2">
      <c r="A21" t="s">
        <v>5</v>
      </c>
      <c r="B21">
        <f>(LN(B16/B17)+(B18+B20^2/2)*B19)/(B20*SQRT(B19))</f>
        <v>0.48448139512495442</v>
      </c>
      <c r="C21">
        <f>(LN(C16/C17)+(C18+C20^2/2)*C19)/(C20*SQRT(C19))</f>
        <v>0.63355259362494032</v>
      </c>
      <c r="D21">
        <f t="shared" ref="D21:L21" si="4">(LN(D16/D17)+(D18+D20^2/2)*D19)/(D20*SQRT(D19))</f>
        <v>0.78262379212492639</v>
      </c>
      <c r="E21">
        <f t="shared" si="4"/>
        <v>0.93169499062491234</v>
      </c>
      <c r="F21">
        <f t="shared" si="4"/>
        <v>1.0807661891248985</v>
      </c>
      <c r="G21">
        <f t="shared" si="4"/>
        <v>1.2298373876248843</v>
      </c>
      <c r="H21">
        <f t="shared" si="4"/>
        <v>1.3789085861248704</v>
      </c>
      <c r="I21">
        <f t="shared" si="4"/>
        <v>1.5279797846248564</v>
      </c>
      <c r="J21">
        <f t="shared" si="4"/>
        <v>1.6770509831248424</v>
      </c>
      <c r="K21">
        <f t="shared" si="4"/>
        <v>1.8261221816248283</v>
      </c>
      <c r="L21">
        <f t="shared" si="4"/>
        <v>1.9751933801248145</v>
      </c>
    </row>
    <row r="22" spans="1:12" x14ac:dyDescent="0.2">
      <c r="A22" t="s">
        <v>6</v>
      </c>
      <c r="B22">
        <f>B21-B20*SQRT(B19)</f>
        <v>-0.1863389981249825</v>
      </c>
      <c r="C22">
        <f>C21-C20*SQRT(C19)</f>
        <v>-3.72677996249966E-2</v>
      </c>
      <c r="D22">
        <f t="shared" ref="D22:L22" si="5">D21-D20*SQRT(D19)</f>
        <v>0.11180339887498947</v>
      </c>
      <c r="E22">
        <f t="shared" si="5"/>
        <v>0.26087459737497543</v>
      </c>
      <c r="F22">
        <f t="shared" si="5"/>
        <v>0.4099457958749616</v>
      </c>
      <c r="G22">
        <f t="shared" si="5"/>
        <v>0.55901699437494734</v>
      </c>
      <c r="H22">
        <f t="shared" si="5"/>
        <v>0.70808819287493352</v>
      </c>
      <c r="I22">
        <f t="shared" si="5"/>
        <v>0.85715939137491948</v>
      </c>
      <c r="J22">
        <f t="shared" si="5"/>
        <v>1.0062305898749053</v>
      </c>
      <c r="K22">
        <f t="shared" si="5"/>
        <v>1.1553017883748913</v>
      </c>
      <c r="L22">
        <f t="shared" si="5"/>
        <v>1.3043729868748777</v>
      </c>
    </row>
    <row r="25" spans="1:12" x14ac:dyDescent="0.2">
      <c r="A25" t="s">
        <v>7</v>
      </c>
      <c r="B25">
        <f>B16*NORMSDIST(B21)-B17*EXP(-B18*B19)*NORMSDIST(B22)</f>
        <v>0.30043617753850776</v>
      </c>
      <c r="C25">
        <f>C16*NORMSDIST(C21)-C17*EXP(-C18*C19)*NORMSDIST(C22)</f>
        <v>0.33961802671181107</v>
      </c>
      <c r="D25">
        <f t="shared" ref="D25:L25" si="6">D16*NORMSDIST(D21)-D17*EXP(-D18*D19)*NORMSDIST(D22)</f>
        <v>0.37969277571287152</v>
      </c>
      <c r="E25">
        <f t="shared" si="6"/>
        <v>0.42011334154008712</v>
      </c>
      <c r="F25">
        <f t="shared" si="6"/>
        <v>0.46034893850666597</v>
      </c>
      <c r="G25">
        <f t="shared" si="6"/>
        <v>0.49990830719296492</v>
      </c>
      <c r="H25">
        <f t="shared" si="6"/>
        <v>0.53835821600388056</v>
      </c>
      <c r="I25">
        <f t="shared" si="6"/>
        <v>0.57533623044928461</v>
      </c>
      <c r="J25">
        <f t="shared" si="6"/>
        <v>0.61055745334672396</v>
      </c>
      <c r="K25">
        <f t="shared" si="6"/>
        <v>0.64381558463969846</v>
      </c>
      <c r="L25">
        <f t="shared" si="6"/>
        <v>0.67497915244115025</v>
      </c>
    </row>
    <row r="26" spans="1:12" x14ac:dyDescent="0.2">
      <c r="B26">
        <f>B25/$L25</f>
        <v>0.44510438056040857</v>
      </c>
      <c r="C26">
        <f t="shared" ref="C26:L26" si="7">C25/$L25</f>
        <v>0.50315335737931777</v>
      </c>
      <c r="D26">
        <f t="shared" si="7"/>
        <v>0.56252518961461695</v>
      </c>
      <c r="E26">
        <f t="shared" si="7"/>
        <v>0.62240935889751903</v>
      </c>
      <c r="F26">
        <f t="shared" si="7"/>
        <v>0.68201949177504806</v>
      </c>
      <c r="G26">
        <f t="shared" si="7"/>
        <v>0.74062777403565905</v>
      </c>
      <c r="H26">
        <f t="shared" si="7"/>
        <v>0.7975923612704745</v>
      </c>
      <c r="I26">
        <f t="shared" si="7"/>
        <v>0.852376296910069</v>
      </c>
      <c r="J26">
        <f t="shared" si="7"/>
        <v>0.90455749801836571</v>
      </c>
      <c r="K26">
        <f t="shared" si="7"/>
        <v>0.95383032544228263</v>
      </c>
      <c r="L26">
        <f t="shared" si="7"/>
        <v>1</v>
      </c>
    </row>
    <row r="28" spans="1:12" x14ac:dyDescent="0.2">
      <c r="B28">
        <v>0.22</v>
      </c>
      <c r="C28">
        <v>0.2</v>
      </c>
      <c r="D28">
        <v>0.18</v>
      </c>
      <c r="E28">
        <v>0.16</v>
      </c>
      <c r="F28">
        <v>0.14000000000000001</v>
      </c>
      <c r="G28">
        <v>0.12</v>
      </c>
      <c r="H28">
        <v>0.1</v>
      </c>
      <c r="I28">
        <v>0.08</v>
      </c>
      <c r="J28">
        <v>0.06</v>
      </c>
      <c r="K28">
        <v>0.04</v>
      </c>
      <c r="L28">
        <v>0.02</v>
      </c>
    </row>
    <row r="29" spans="1:12" x14ac:dyDescent="0.2">
      <c r="B29">
        <v>1</v>
      </c>
      <c r="C29">
        <v>0.95383032544228263</v>
      </c>
      <c r="D29">
        <v>0.90455749801836571</v>
      </c>
      <c r="E29">
        <v>0.852376296910069</v>
      </c>
      <c r="F29">
        <v>0.7975923612704745</v>
      </c>
      <c r="G29">
        <v>0.74062777403565905</v>
      </c>
      <c r="H29">
        <v>0.68201949177504806</v>
      </c>
      <c r="I29">
        <v>0.62240935889751903</v>
      </c>
      <c r="J29">
        <v>0.56252518961461695</v>
      </c>
      <c r="K29">
        <v>0.50315335737931777</v>
      </c>
      <c r="L29">
        <v>0.44510438056040857</v>
      </c>
    </row>
    <row r="30" spans="1:12" x14ac:dyDescent="0.2">
      <c r="B30">
        <v>1</v>
      </c>
      <c r="C30">
        <v>0.97156025356161613</v>
      </c>
      <c r="D30">
        <v>0.94181158526767705</v>
      </c>
      <c r="E30">
        <v>0.91081708080809909</v>
      </c>
      <c r="F30">
        <v>0.87865654495604795</v>
      </c>
      <c r="G30">
        <v>0.84542645811189665</v>
      </c>
      <c r="H30">
        <v>0.81123956130940611</v>
      </c>
      <c r="I30" s="3">
        <v>0.7762240522307603</v>
      </c>
      <c r="J30">
        <v>0.74052238701605744</v>
      </c>
      <c r="K30">
        <v>0.70428969607340752</v>
      </c>
      <c r="L30">
        <v>0.66769183614232019</v>
      </c>
    </row>
  </sheetData>
  <sortState columnSort="1" ref="B30:L30">
    <sortCondition descending="1" ref="B30:L30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M40" sqref="M40"/>
    </sheetView>
  </sheetViews>
  <sheetFormatPr defaultRowHeight="12.75" x14ac:dyDescent="0.2"/>
  <cols>
    <col min="1" max="1" width="16" customWidth="1"/>
    <col min="2" max="2" width="13" customWidth="1"/>
  </cols>
  <sheetData>
    <row r="1" spans="1:6" x14ac:dyDescent="0.2">
      <c r="A1" t="s">
        <v>9</v>
      </c>
      <c r="B1" s="2">
        <v>1</v>
      </c>
      <c r="C1" s="2">
        <v>1</v>
      </c>
      <c r="D1" s="2"/>
      <c r="E1" s="2">
        <v>1</v>
      </c>
      <c r="F1" s="2">
        <v>1</v>
      </c>
    </row>
    <row r="2" spans="1:6" x14ac:dyDescent="0.2">
      <c r="A2" t="s">
        <v>10</v>
      </c>
      <c r="B2" s="1">
        <v>7.1195270418125123</v>
      </c>
      <c r="C2" s="1">
        <v>3.9369299132927495</v>
      </c>
      <c r="D2" s="1"/>
      <c r="E2" s="1">
        <v>7.1195270418125123</v>
      </c>
      <c r="F2" s="1">
        <v>3.9369299132927495</v>
      </c>
    </row>
    <row r="3" spans="1:6" x14ac:dyDescent="0.2">
      <c r="A3" t="s">
        <v>11</v>
      </c>
      <c r="B3" s="1">
        <v>0.03</v>
      </c>
      <c r="C3" s="1">
        <v>0.1</v>
      </c>
      <c r="D3" s="1"/>
      <c r="E3" s="1">
        <v>0.03</v>
      </c>
      <c r="F3" s="1">
        <v>0.1</v>
      </c>
    </row>
    <row r="4" spans="1:6" x14ac:dyDescent="0.2">
      <c r="A4" t="s">
        <v>12</v>
      </c>
      <c r="B4" s="1">
        <v>35.735577872827619</v>
      </c>
      <c r="C4" s="1">
        <v>13.576993583304844</v>
      </c>
      <c r="D4" s="1"/>
      <c r="E4" s="1">
        <v>35.735577872827619</v>
      </c>
      <c r="F4" s="1">
        <v>13.576993583304844</v>
      </c>
    </row>
    <row r="5" spans="1:6" x14ac:dyDescent="0.2">
      <c r="A5" t="s">
        <v>4</v>
      </c>
      <c r="B5" s="1">
        <v>0.3</v>
      </c>
      <c r="C5" s="1">
        <v>0.3</v>
      </c>
      <c r="D5" s="1"/>
      <c r="E5" s="1">
        <v>0.8</v>
      </c>
      <c r="F5" s="1">
        <v>0.8</v>
      </c>
    </row>
    <row r="6" spans="1:6" x14ac:dyDescent="0.2">
      <c r="A6" t="s">
        <v>5</v>
      </c>
      <c r="B6" s="1">
        <f>(LN(B1/B2)+(B3+B5^2/2)*B4)/(B5*SQRT(B4))</f>
        <v>0.39998669473071091</v>
      </c>
      <c r="C6" s="1">
        <f>(LN(C1/C2)+(C3+C5^2/2)*C4)/(C5*SQRT(C4))</f>
        <v>0.54121394925261823</v>
      </c>
      <c r="D6" s="1"/>
      <c r="E6" s="1">
        <f>(LN(E1/E2)+(E3+E5^2/2)*E4)/(E5*SQRT(E4))</f>
        <v>2.2049064580658371</v>
      </c>
      <c r="F6" s="1">
        <f>(LN(F1/F2)+(F3+F5^2/2)*F4)/(F5*SQRT(F4))</f>
        <v>1.4695698994225066</v>
      </c>
    </row>
    <row r="7" spans="1:6" x14ac:dyDescent="0.2">
      <c r="A7" t="s">
        <v>6</v>
      </c>
      <c r="B7" s="1">
        <f>B6-B5*SQRT(B4)</f>
        <v>-1.393390568578514</v>
      </c>
      <c r="C7" s="1">
        <f>C6-C5*SQRT(C4)</f>
        <v>-0.56419521594253053</v>
      </c>
      <c r="D7" s="1"/>
      <c r="E7" s="1">
        <f>E6-E5*SQRT(E4)</f>
        <v>-2.5774329107587635</v>
      </c>
      <c r="F7" s="1">
        <f>F6-F5*SQRT(F4)</f>
        <v>-1.478187874431224</v>
      </c>
    </row>
    <row r="8" spans="1:6" x14ac:dyDescent="0.2">
      <c r="A8" t="s">
        <v>13</v>
      </c>
      <c r="B8" s="1">
        <f>B1*NORMSDIST(B6)-B2*EXP(-B3*B4)*NORMSDIST(B7)</f>
        <v>0.45618876812527831</v>
      </c>
      <c r="C8" s="1">
        <f>C1*NORMSDIST(C6)-C2*EXP(-C3*C4)*NORMSDIST(C7)</f>
        <v>0.41584942683261406</v>
      </c>
      <c r="D8" s="1"/>
      <c r="E8" s="1">
        <f>E1*NORMSDIST(E6)-E2*EXP(-E3*E4)*NORMSDIST(E7)</f>
        <v>0.97414098732327947</v>
      </c>
      <c r="F8" s="1">
        <f>F1*NORMSDIST(F6)-F2*EXP(-F3*F4)*NORMSDIST(F7)</f>
        <v>0.85859141806610106</v>
      </c>
    </row>
    <row r="9" spans="1:6" x14ac:dyDescent="0.2">
      <c r="B9" s="1"/>
      <c r="C9" s="1"/>
      <c r="D9" s="1"/>
      <c r="E9" s="1"/>
      <c r="F9" s="1"/>
    </row>
    <row r="10" spans="1:6" x14ac:dyDescent="0.2">
      <c r="A10" t="s">
        <v>14</v>
      </c>
      <c r="B10" s="1">
        <f>B1*B4-(B2+B8*B4)</f>
        <v>12.313881582964925</v>
      </c>
      <c r="C10" s="1">
        <f>C1*C4-(C2+C8*C4)</f>
        <v>3.9940786702846971</v>
      </c>
      <c r="D10" s="1"/>
      <c r="E10" s="1">
        <f>E1*E4-(E2+E8*E4)</f>
        <v>-6.1954402805891249</v>
      </c>
      <c r="F10" s="1">
        <f>F1*F4-(F2+F8*F4)</f>
        <v>-2.0170265037519659</v>
      </c>
    </row>
    <row r="11" spans="1:6" x14ac:dyDescent="0.2">
      <c r="B11" s="1"/>
      <c r="C11" s="1"/>
      <c r="D11" s="1"/>
      <c r="E11" s="1"/>
      <c r="F11" s="1"/>
    </row>
    <row r="12" spans="1:6" x14ac:dyDescent="0.2">
      <c r="B12" s="1"/>
      <c r="C12" s="1"/>
      <c r="D12" s="1"/>
      <c r="E12" s="1"/>
      <c r="F12" s="1"/>
    </row>
    <row r="13" spans="1:6" x14ac:dyDescent="0.2">
      <c r="A13" t="s">
        <v>9</v>
      </c>
      <c r="B13" s="2">
        <v>1</v>
      </c>
      <c r="C13" s="2">
        <v>1</v>
      </c>
      <c r="D13" s="2"/>
      <c r="E13" s="2">
        <v>1</v>
      </c>
      <c r="F13" s="2">
        <v>1</v>
      </c>
    </row>
    <row r="14" spans="1:6" x14ac:dyDescent="0.2">
      <c r="A14" t="s">
        <v>10</v>
      </c>
      <c r="B14" s="1">
        <v>5.783894292542759</v>
      </c>
      <c r="C14" s="1">
        <v>2.1086719847624784</v>
      </c>
      <c r="D14" s="1"/>
      <c r="E14" s="1">
        <v>5.783894292542759</v>
      </c>
      <c r="F14" s="1">
        <v>2.1086719847624784</v>
      </c>
    </row>
    <row r="15" spans="1:6" x14ac:dyDescent="0.2">
      <c r="A15" t="s">
        <v>11</v>
      </c>
      <c r="B15" s="1">
        <v>0.05</v>
      </c>
      <c r="C15" s="1">
        <v>0.05</v>
      </c>
      <c r="D15" s="1"/>
      <c r="E15" s="1">
        <v>0.05</v>
      </c>
      <c r="F15" s="1">
        <v>0.05</v>
      </c>
    </row>
    <row r="16" spans="1:6" x14ac:dyDescent="0.2">
      <c r="A16" t="s">
        <v>12</v>
      </c>
      <c r="B16" s="1">
        <v>25.252333814658336</v>
      </c>
      <c r="C16" s="1">
        <v>12.065778835538707</v>
      </c>
      <c r="D16" s="1"/>
      <c r="E16" s="1">
        <v>25.252333814658336</v>
      </c>
      <c r="F16" s="1">
        <v>12.065778835538707</v>
      </c>
    </row>
    <row r="17" spans="1:8" x14ac:dyDescent="0.2">
      <c r="A17" t="s">
        <v>4</v>
      </c>
      <c r="B17" s="1">
        <v>0.3</v>
      </c>
      <c r="C17" s="1">
        <v>0.55000000000000004</v>
      </c>
      <c r="D17" s="1"/>
      <c r="E17" s="1">
        <v>0.8</v>
      </c>
      <c r="F17" s="1">
        <v>0.8</v>
      </c>
    </row>
    <row r="18" spans="1:8" x14ac:dyDescent="0.2">
      <c r="A18" t="s">
        <v>5</v>
      </c>
      <c r="B18" s="1">
        <f>(LN(B13/B14)+(B15+B17^2/2)*B16)/(B17*SQRT(B16))</f>
        <v>0.42711291352641667</v>
      </c>
      <c r="C18" s="1">
        <f>(LN(C13/C14)+(C15+C17^2/2)*C16)/(C17*SQRT(C16))</f>
        <v>0.88050535295046828</v>
      </c>
      <c r="D18" s="1"/>
      <c r="E18" s="1">
        <f>(LN(E13/E14)+(E15+E17^2/2)*E16)/(E17*SQRT(E16))</f>
        <v>1.8875695398461485</v>
      </c>
      <c r="F18" s="1">
        <f>(LN(F13/F14)+(F15+F17^2/2)*F16)/(F17*SQRT(F16))</f>
        <v>1.3380563435373227</v>
      </c>
    </row>
    <row r="19" spans="1:8" x14ac:dyDescent="0.2">
      <c r="A19" t="s">
        <v>6</v>
      </c>
      <c r="B19" s="1">
        <f>B18-B17*SQRT(B16)</f>
        <v>-1.0804380950033943</v>
      </c>
      <c r="C19" s="1">
        <f>C18-C17*SQRT(C16)</f>
        <v>-1.029965295280082</v>
      </c>
      <c r="D19" s="1"/>
      <c r="E19" s="1">
        <f>E18-E17*SQRT(E16)</f>
        <v>-2.1325664829000148</v>
      </c>
      <c r="F19" s="1">
        <f>F18-F17*SQRT(F16)</f>
        <v>-1.4408100538889321</v>
      </c>
    </row>
    <row r="20" spans="1:8" x14ac:dyDescent="0.2">
      <c r="A20" t="s">
        <v>13</v>
      </c>
      <c r="B20" s="1">
        <f>B13*NORMSDIST(B18)-B14*EXP(-B15*B16)*NORMSDIST(B19)</f>
        <v>0.43630745370631813</v>
      </c>
      <c r="C20" s="1">
        <f>C13*NORMSDIST(C18)-C14*EXP(-C15*C16)*NORMSDIST(C19)</f>
        <v>0.63594226436228241</v>
      </c>
      <c r="D20" s="1"/>
      <c r="E20" s="1">
        <f>E13*NORMSDIST(E18)-E14*EXP(-E15*E16)*NORMSDIST(E19)</f>
        <v>0.94349102682295205</v>
      </c>
      <c r="F20" s="1">
        <f>F13*NORMSDIST(F18)-F14*EXP(-F15*F16)*NORMSDIST(F19)</f>
        <v>0.82325975340909652</v>
      </c>
    </row>
    <row r="21" spans="1:8" x14ac:dyDescent="0.2">
      <c r="B21" s="1"/>
      <c r="C21" s="1"/>
      <c r="D21" s="1"/>
      <c r="E21" s="1"/>
      <c r="F21" s="1"/>
    </row>
    <row r="22" spans="1:8" x14ac:dyDescent="0.2">
      <c r="A22" t="s">
        <v>14</v>
      </c>
      <c r="B22" s="1">
        <f>B13*B16-(B14+B20*B16)</f>
        <v>8.4506580553000425</v>
      </c>
      <c r="C22" s="1">
        <f>C13*C16-(C14+C20*C16)</f>
        <v>2.2839681368092393</v>
      </c>
      <c r="D22" s="1"/>
      <c r="E22" s="1">
        <f>E13*E16-(E14+E20*E16)</f>
        <v>-4.3569108383523698</v>
      </c>
      <c r="F22" s="1">
        <f>F13*F16-(F14+F20*F16)</f>
        <v>2.3836741941936523E-2</v>
      </c>
    </row>
    <row r="25" spans="1:8" x14ac:dyDescent="0.2">
      <c r="A25" s="11" t="s">
        <v>11</v>
      </c>
      <c r="B25" s="11">
        <v>0.03</v>
      </c>
      <c r="C25" s="11">
        <v>0.1</v>
      </c>
      <c r="D25" s="11"/>
      <c r="E25" s="11">
        <v>0.03</v>
      </c>
      <c r="F25" s="11">
        <v>0.1</v>
      </c>
      <c r="H25" s="3" t="s">
        <v>29</v>
      </c>
    </row>
    <row r="26" spans="1:8" x14ac:dyDescent="0.2">
      <c r="A26" s="11" t="s">
        <v>9</v>
      </c>
      <c r="B26" s="11">
        <v>1</v>
      </c>
      <c r="C26" s="11">
        <v>1</v>
      </c>
      <c r="D26" s="11"/>
      <c r="E26" s="11">
        <v>1</v>
      </c>
      <c r="F26" s="11">
        <v>1</v>
      </c>
    </row>
    <row r="27" spans="1:8" x14ac:dyDescent="0.2">
      <c r="A27" s="11" t="s">
        <v>10</v>
      </c>
      <c r="B27" s="12">
        <v>7.1195270418125123</v>
      </c>
      <c r="C27" s="12">
        <v>3.9369299132927495</v>
      </c>
      <c r="D27" s="12"/>
      <c r="E27" s="12">
        <v>7.1195270418125123</v>
      </c>
      <c r="F27" s="12">
        <v>3.9369299132927495</v>
      </c>
    </row>
    <row r="28" spans="1:8" x14ac:dyDescent="0.2">
      <c r="A28" s="11" t="s">
        <v>12</v>
      </c>
      <c r="B28" s="12">
        <v>35.735577872827619</v>
      </c>
      <c r="C28" s="12">
        <v>13.576993583304844</v>
      </c>
      <c r="D28" s="12"/>
      <c r="E28" s="12">
        <v>35.735577872827619</v>
      </c>
      <c r="F28" s="12">
        <v>13.576993583304844</v>
      </c>
    </row>
    <row r="29" spans="1:8" x14ac:dyDescent="0.2">
      <c r="A29" s="13" t="s">
        <v>15</v>
      </c>
      <c r="B29" s="11">
        <v>0.3</v>
      </c>
      <c r="C29" s="11">
        <v>0.3</v>
      </c>
      <c r="D29" s="11"/>
      <c r="E29" s="11">
        <v>0.8</v>
      </c>
      <c r="F29" s="11">
        <v>0.8</v>
      </c>
    </row>
    <row r="30" spans="1:8" x14ac:dyDescent="0.2">
      <c r="A30" s="11" t="s">
        <v>13</v>
      </c>
      <c r="B30" s="14">
        <v>0.45618876812527831</v>
      </c>
      <c r="C30" s="14">
        <v>0.41584942683261406</v>
      </c>
      <c r="D30" s="14"/>
      <c r="E30" s="14">
        <v>0.97414098732327947</v>
      </c>
      <c r="F30" s="14">
        <v>0.85859141806610106</v>
      </c>
    </row>
    <row r="31" spans="1:8" x14ac:dyDescent="0.2">
      <c r="A31" s="11"/>
      <c r="B31" s="14"/>
      <c r="C31" s="14"/>
      <c r="D31" s="14"/>
      <c r="E31" s="14"/>
      <c r="F31" s="14"/>
    </row>
    <row r="32" spans="1:8" x14ac:dyDescent="0.2">
      <c r="A32" s="11" t="s">
        <v>14</v>
      </c>
      <c r="B32" s="12">
        <v>12.313881582964925</v>
      </c>
      <c r="C32" s="12">
        <v>3.9940786702846971</v>
      </c>
      <c r="D32" s="12"/>
      <c r="E32" s="12">
        <v>-6.1954402805891249</v>
      </c>
      <c r="F32" s="12">
        <v>-2.0170265037519659</v>
      </c>
    </row>
    <row r="33" spans="1:8" x14ac:dyDescent="0.2">
      <c r="A33" s="6"/>
      <c r="B33" s="6"/>
      <c r="C33" s="6"/>
      <c r="D33" s="6"/>
      <c r="E33" s="6"/>
      <c r="F33" s="6"/>
    </row>
    <row r="34" spans="1:8" x14ac:dyDescent="0.2">
      <c r="A34" s="9" t="s">
        <v>15</v>
      </c>
      <c r="B34" s="7">
        <v>0.3</v>
      </c>
      <c r="C34" s="7">
        <v>0.55000000000000004</v>
      </c>
      <c r="D34" s="7"/>
      <c r="E34" s="7">
        <v>0.8</v>
      </c>
      <c r="F34" s="7">
        <v>0.8</v>
      </c>
      <c r="H34" s="3" t="s">
        <v>28</v>
      </c>
    </row>
    <row r="35" spans="1:8" x14ac:dyDescent="0.2">
      <c r="A35" s="7" t="s">
        <v>9</v>
      </c>
      <c r="B35" s="7">
        <v>1</v>
      </c>
      <c r="C35" s="7">
        <v>1</v>
      </c>
      <c r="D35" s="7"/>
      <c r="E35" s="7">
        <v>1</v>
      </c>
      <c r="F35" s="7">
        <v>1</v>
      </c>
    </row>
    <row r="36" spans="1:8" x14ac:dyDescent="0.2">
      <c r="A36" s="7" t="s">
        <v>10</v>
      </c>
      <c r="B36" s="8">
        <v>5.783894292542759</v>
      </c>
      <c r="C36" s="8">
        <v>2.1086719847624784</v>
      </c>
      <c r="D36" s="8"/>
      <c r="E36" s="8">
        <v>5.783894292542759</v>
      </c>
      <c r="F36" s="8">
        <v>2.1086719847624784</v>
      </c>
    </row>
    <row r="37" spans="1:8" x14ac:dyDescent="0.2">
      <c r="A37" s="7" t="s">
        <v>11</v>
      </c>
      <c r="B37" s="7">
        <v>0.05</v>
      </c>
      <c r="C37" s="7">
        <v>0.05</v>
      </c>
      <c r="D37" s="7"/>
      <c r="E37" s="7">
        <v>0.05</v>
      </c>
      <c r="F37" s="7">
        <v>0.05</v>
      </c>
    </row>
    <row r="38" spans="1:8" x14ac:dyDescent="0.2">
      <c r="A38" s="7" t="s">
        <v>12</v>
      </c>
      <c r="B38" s="8">
        <v>25.252333814658336</v>
      </c>
      <c r="C38" s="8">
        <v>12.065778835538707</v>
      </c>
      <c r="D38" s="8"/>
      <c r="E38" s="8">
        <v>25.252333814658336</v>
      </c>
      <c r="F38" s="8">
        <v>12.065778835538707</v>
      </c>
    </row>
    <row r="39" spans="1:8" x14ac:dyDescent="0.2">
      <c r="A39" s="7" t="s">
        <v>13</v>
      </c>
      <c r="B39" s="10">
        <v>0.43630745370631813</v>
      </c>
      <c r="C39" s="10">
        <v>0.63594226436228241</v>
      </c>
      <c r="D39" s="10"/>
      <c r="E39" s="10">
        <v>0.94349102682295205</v>
      </c>
      <c r="F39" s="10">
        <v>0.82325975340909652</v>
      </c>
    </row>
    <row r="40" spans="1:8" x14ac:dyDescent="0.2">
      <c r="A40" s="7"/>
      <c r="B40" s="10"/>
      <c r="C40" s="10"/>
      <c r="D40" s="10"/>
      <c r="E40" s="10"/>
      <c r="F40" s="10"/>
    </row>
    <row r="41" spans="1:8" x14ac:dyDescent="0.2">
      <c r="A41" s="7" t="s">
        <v>14</v>
      </c>
      <c r="B41" s="8">
        <v>8.4506580553000425</v>
      </c>
      <c r="C41" s="8">
        <v>2.2839681368092393</v>
      </c>
      <c r="D41" s="8"/>
      <c r="E41" s="8">
        <v>-4.3569108383523698</v>
      </c>
      <c r="F41" s="8">
        <v>2.3836741941936523E-2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Figure1</vt:lpstr>
      <vt:lpstr>Figure2</vt:lpstr>
      <vt:lpstr>Figure3</vt:lpstr>
      <vt:lpstr>Figure4</vt:lpstr>
      <vt:lpstr>Figure5</vt:lpstr>
      <vt:lpstr>Figure6</vt:lpstr>
      <vt:lpstr>Figure7</vt:lpstr>
      <vt:lpstr>Figure8</vt:lpstr>
      <vt:lpstr>Table1,2</vt:lpstr>
      <vt:lpstr>Figure9</vt:lpstr>
      <vt:lpstr>Figure10</vt:lpstr>
      <vt:lpstr>Figure11</vt:lpstr>
      <vt:lpstr>Figure12</vt:lpstr>
    </vt:vector>
  </TitlesOfParts>
  <Company>UNBC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</dc:creator>
  <cp:lastModifiedBy>setup</cp:lastModifiedBy>
  <dcterms:created xsi:type="dcterms:W3CDTF">2009-07-17T19:51:04Z</dcterms:created>
  <dcterms:modified xsi:type="dcterms:W3CDTF">2019-02-08T22:18:28Z</dcterms:modified>
</cp:coreProperties>
</file>