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home.unbc.ca\chenj\public_html\course\420\"/>
    </mc:Choice>
  </mc:AlternateContent>
  <xr:revisionPtr revIDLastSave="0" documentId="13_ncr:1_{0781DCA7-6EE4-4CC2-B88D-13002C7D2BE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Example1" sheetId="7" r:id="rId1"/>
    <sheet name="Ex1plus" sheetId="8" r:id="rId2"/>
    <sheet name="Example 2" sheetId="1" r:id="rId3"/>
    <sheet name="Example 4" sheetId="4" r:id="rId4"/>
    <sheet name="Sheet1" sheetId="5" r:id="rId5"/>
    <sheet name="Sheet2" sheetId="6" r:id="rId6"/>
  </sheets>
  <definedNames>
    <definedName name="solver_adj" localSheetId="0" hidden="1">Example1!$D$6</definedName>
    <definedName name="solver_adj" localSheetId="4" hidden="1">Sheet1!$G$6</definedName>
    <definedName name="solver_cvg" localSheetId="0" hidden="1">0.0001</definedName>
    <definedName name="solver_cvg" localSheetId="4" hidden="1">0.0001</definedName>
    <definedName name="solver_drv" localSheetId="0" hidden="1">1</definedName>
    <definedName name="solver_drv" localSheetId="4" hidden="1">1</definedName>
    <definedName name="solver_eng" localSheetId="0" hidden="1">1</definedName>
    <definedName name="solver_eng" localSheetId="4" hidden="1">1</definedName>
    <definedName name="solver_est" localSheetId="0" hidden="1">1</definedName>
    <definedName name="solver_est" localSheetId="4" hidden="1">1</definedName>
    <definedName name="solver_itr" localSheetId="0" hidden="1">2147483647</definedName>
    <definedName name="solver_itr" localSheetId="4" hidden="1">2147483647</definedName>
    <definedName name="solver_mip" localSheetId="0" hidden="1">2147483647</definedName>
    <definedName name="solver_mip" localSheetId="4" hidden="1">2147483647</definedName>
    <definedName name="solver_mni" localSheetId="0" hidden="1">30</definedName>
    <definedName name="solver_mni" localSheetId="4" hidden="1">30</definedName>
    <definedName name="solver_mrt" localSheetId="0" hidden="1">0.075</definedName>
    <definedName name="solver_mrt" localSheetId="4" hidden="1">0.075</definedName>
    <definedName name="solver_msl" localSheetId="0" hidden="1">2</definedName>
    <definedName name="solver_msl" localSheetId="4" hidden="1">2</definedName>
    <definedName name="solver_neg" localSheetId="0" hidden="1">1</definedName>
    <definedName name="solver_neg" localSheetId="4" hidden="1">1</definedName>
    <definedName name="solver_nod" localSheetId="0" hidden="1">2147483647</definedName>
    <definedName name="solver_nod" localSheetId="4" hidden="1">2147483647</definedName>
    <definedName name="solver_num" localSheetId="0" hidden="1">0</definedName>
    <definedName name="solver_num" localSheetId="4" hidden="1">0</definedName>
    <definedName name="solver_nwt" localSheetId="0" hidden="1">1</definedName>
    <definedName name="solver_nwt" localSheetId="4" hidden="1">1</definedName>
    <definedName name="solver_opt" localSheetId="0" hidden="1">Example1!$D$11</definedName>
    <definedName name="solver_opt" localSheetId="4" hidden="1">Sheet1!$G$14</definedName>
    <definedName name="solver_pre" localSheetId="0" hidden="1">0.000001</definedName>
    <definedName name="solver_pre" localSheetId="4" hidden="1">0.000001</definedName>
    <definedName name="solver_rbv" localSheetId="0" hidden="1">1</definedName>
    <definedName name="solver_rbv" localSheetId="4" hidden="1">1</definedName>
    <definedName name="solver_rlx" localSheetId="0" hidden="1">2</definedName>
    <definedName name="solver_rlx" localSheetId="4" hidden="1">2</definedName>
    <definedName name="solver_rsd" localSheetId="0" hidden="1">0</definedName>
    <definedName name="solver_rsd" localSheetId="4" hidden="1">0</definedName>
    <definedName name="solver_scl" localSheetId="0" hidden="1">1</definedName>
    <definedName name="solver_scl" localSheetId="4" hidden="1">1</definedName>
    <definedName name="solver_sho" localSheetId="0" hidden="1">2</definedName>
    <definedName name="solver_sho" localSheetId="4" hidden="1">2</definedName>
    <definedName name="solver_ssz" localSheetId="0" hidden="1">100</definedName>
    <definedName name="solver_ssz" localSheetId="4" hidden="1">100</definedName>
    <definedName name="solver_tim" localSheetId="0" hidden="1">2147483647</definedName>
    <definedName name="solver_tim" localSheetId="4" hidden="1">2147483647</definedName>
    <definedName name="solver_tol" localSheetId="0" hidden="1">0.01</definedName>
    <definedName name="solver_tol" localSheetId="4" hidden="1">0.01</definedName>
    <definedName name="solver_typ" localSheetId="0" hidden="1">1</definedName>
    <definedName name="solver_typ" localSheetId="4" hidden="1">1</definedName>
    <definedName name="solver_val" localSheetId="0" hidden="1">0</definedName>
    <definedName name="solver_val" localSheetId="4" hidden="1">0</definedName>
    <definedName name="solver_ver" localSheetId="0" hidden="1">3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8" l="1"/>
  <c r="D11" i="8"/>
  <c r="C11" i="8"/>
  <c r="B11" i="8"/>
  <c r="E9" i="8"/>
  <c r="E10" i="8" s="1"/>
  <c r="E12" i="8" s="1"/>
  <c r="E13" i="8" s="1"/>
  <c r="D9" i="8"/>
  <c r="D10" i="8" s="1"/>
  <c r="D12" i="8" s="1"/>
  <c r="D13" i="8" s="1"/>
  <c r="C9" i="8"/>
  <c r="C10" i="8" s="1"/>
  <c r="C12" i="8" s="1"/>
  <c r="C13" i="8" s="1"/>
  <c r="B9" i="8"/>
  <c r="B10" i="8" s="1"/>
  <c r="B12" i="8" s="1"/>
  <c r="B13" i="8" s="1"/>
  <c r="E8" i="8"/>
  <c r="D8" i="8"/>
  <c r="C8" i="8"/>
  <c r="B8" i="8"/>
  <c r="C12" i="7"/>
  <c r="D12" i="7"/>
  <c r="E12" i="7"/>
  <c r="B12" i="7"/>
  <c r="D10" i="7" l="1"/>
  <c r="D7" i="7"/>
  <c r="D8" i="7" s="1"/>
  <c r="D9" i="7" s="1"/>
  <c r="D11" i="7" s="1"/>
  <c r="C10" i="7"/>
  <c r="C7" i="7"/>
  <c r="C8" i="7" s="1"/>
  <c r="C9" i="7" s="1"/>
  <c r="C11" i="7" s="1"/>
  <c r="B10" i="7"/>
  <c r="B7" i="7"/>
  <c r="B8" i="7" s="1"/>
  <c r="B9" i="7" s="1"/>
  <c r="B11" i="7" s="1"/>
  <c r="E10" i="7" l="1"/>
  <c r="E7" i="7"/>
  <c r="E8" i="7" s="1"/>
  <c r="E9" i="7" l="1"/>
  <c r="E11" i="7" s="1"/>
  <c r="G11" i="6"/>
  <c r="G12" i="6" s="1"/>
  <c r="B11" i="6"/>
  <c r="B12" i="6" s="1"/>
  <c r="G7" i="6"/>
  <c r="G8" i="6" s="1"/>
  <c r="B7" i="6"/>
  <c r="B8" i="6" s="1"/>
  <c r="B9" i="6" l="1"/>
  <c r="B10" i="6"/>
  <c r="B13" i="6" s="1"/>
  <c r="B14" i="6" s="1"/>
  <c r="G9" i="6"/>
  <c r="G10" i="6"/>
  <c r="G13" i="6" s="1"/>
  <c r="G14" i="6" s="1"/>
  <c r="G11" i="5"/>
  <c r="G12" i="5" s="1"/>
  <c r="B11" i="5"/>
  <c r="B12" i="5" s="1"/>
  <c r="G7" i="5"/>
  <c r="G8" i="5" s="1"/>
  <c r="B7" i="5"/>
  <c r="B8" i="5" s="1"/>
  <c r="B10" i="5" l="1"/>
  <c r="B13" i="5" s="1"/>
  <c r="B14" i="5" s="1"/>
  <c r="B9" i="5"/>
  <c r="G10" i="5"/>
  <c r="G13" i="5" s="1"/>
  <c r="G14" i="5" s="1"/>
  <c r="G9" i="5"/>
  <c r="F23" i="4"/>
  <c r="B28" i="4"/>
  <c r="B27" i="4"/>
  <c r="B29" i="4" s="1"/>
  <c r="B21" i="4"/>
  <c r="B15" i="4"/>
  <c r="B18" i="4" s="1"/>
  <c r="B11" i="4"/>
  <c r="B10" i="4"/>
  <c r="B8" i="4"/>
  <c r="B30" i="4" l="1"/>
  <c r="B17" i="4"/>
  <c r="B19" i="4" s="1"/>
  <c r="B22" i="4" l="1"/>
  <c r="B23" i="4" s="1"/>
  <c r="L12" i="1"/>
  <c r="N6" i="1"/>
  <c r="N8" i="1" s="1"/>
  <c r="L6" i="1"/>
  <c r="I6" i="1"/>
  <c r="I8" i="1" s="1"/>
  <c r="G6" i="1"/>
  <c r="G8" i="1" s="1"/>
  <c r="G12" i="1"/>
  <c r="D13" i="1"/>
  <c r="D15" i="1" s="1"/>
  <c r="B12" i="1"/>
  <c r="B15" i="1" s="1"/>
  <c r="D8" i="1"/>
  <c r="B8" i="1"/>
  <c r="L15" i="1" l="1"/>
  <c r="D14" i="1"/>
  <c r="L8" i="1"/>
  <c r="G15" i="1"/>
  <c r="N14" i="1" l="1"/>
  <c r="N13" i="1" s="1"/>
  <c r="N15" i="1" s="1"/>
  <c r="I14" i="1"/>
  <c r="I13" i="1" s="1"/>
  <c r="I15" i="1" s="1"/>
</calcChain>
</file>

<file path=xl/sharedStrings.xml><?xml version="1.0" encoding="utf-8"?>
<sst xmlns="http://schemas.openxmlformats.org/spreadsheetml/2006/main" count="194" uniqueCount="62">
  <si>
    <t>million</t>
  </si>
  <si>
    <t>variable cost</t>
  </si>
  <si>
    <t>duration</t>
  </si>
  <si>
    <t>years</t>
  </si>
  <si>
    <t>annual profit</t>
  </si>
  <si>
    <t>discount rate</t>
  </si>
  <si>
    <t>NPV</t>
  </si>
  <si>
    <t>debt financing</t>
  </si>
  <si>
    <t>equity financing</t>
  </si>
  <si>
    <t>initial investment</t>
  </si>
  <si>
    <t>annual output</t>
  </si>
  <si>
    <t>annual payment for debt</t>
  </si>
  <si>
    <t>expected dividend</t>
  </si>
  <si>
    <t>share of equity</t>
  </si>
  <si>
    <t>dividend for the original investor</t>
  </si>
  <si>
    <t>Debt</t>
  </si>
  <si>
    <t>equity</t>
  </si>
  <si>
    <t>dividend with debt</t>
  </si>
  <si>
    <t>dividend with equity</t>
  </si>
  <si>
    <t>cashflow before tax</t>
  </si>
  <si>
    <t>tax rate</t>
  </si>
  <si>
    <t>discount without leverage</t>
  </si>
  <si>
    <t xml:space="preserve">risk free rate </t>
  </si>
  <si>
    <t>coefficient for discount rate increase</t>
  </si>
  <si>
    <t>coeffieient before a square term</t>
  </si>
  <si>
    <t>amount of debt</t>
  </si>
  <si>
    <t>debt interest rate</t>
  </si>
  <si>
    <t>interest paid</t>
  </si>
  <si>
    <t>tax saving</t>
  </si>
  <si>
    <t>equity discount rate, after debt borrowing</t>
  </si>
  <si>
    <t>equity value</t>
  </si>
  <si>
    <t>asset value</t>
  </si>
  <si>
    <t xml:space="preserve"> </t>
  </si>
  <si>
    <t>asset value, initial</t>
  </si>
  <si>
    <t>summary</t>
  </si>
  <si>
    <t>risk free rate</t>
  </si>
  <si>
    <t>required return on bank loan</t>
  </si>
  <si>
    <t>amount of loan</t>
  </si>
  <si>
    <t>payoff</t>
  </si>
  <si>
    <t>payoff 1</t>
  </si>
  <si>
    <t>probability</t>
  </si>
  <si>
    <t>payoff 2</t>
  </si>
  <si>
    <t>salvage ratio</t>
  </si>
  <si>
    <t>required repayment of loan</t>
  </si>
  <si>
    <t>loan rate</t>
  </si>
  <si>
    <t>expected repayment of loan</t>
  </si>
  <si>
    <t>expected payoff from the project</t>
  </si>
  <si>
    <t>expected payoff for original investor</t>
  </si>
  <si>
    <t>Debt financing</t>
  </si>
  <si>
    <t>loan payment after one year</t>
  </si>
  <si>
    <t>payoff after loan</t>
  </si>
  <si>
    <t>expected payoff after loan</t>
  </si>
  <si>
    <t xml:space="preserve">required return for external equity </t>
  </si>
  <si>
    <t xml:space="preserve">required payment for external equity </t>
  </si>
  <si>
    <t>share of external equity</t>
  </si>
  <si>
    <t>maximize this term</t>
  </si>
  <si>
    <t>by changing this term</t>
  </si>
  <si>
    <t>A different way in determing equity discount rate</t>
  </si>
  <si>
    <t>Example 1'</t>
  </si>
  <si>
    <t>value change</t>
  </si>
  <si>
    <t>coefficient for discount rate (1st order)</t>
  </si>
  <si>
    <t>coefficient for discount rate (2nd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</si>
</sst>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0.00000"/>
    <numFmt numFmtId="166" formatCode="0.000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24">
    <xf numFmtId="0" fontId="0" fillId="0" borderId="0" xfId="0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left" wrapText="1" readingOrder="1"/>
    </xf>
    <xf numFmtId="0" fontId="1" fillId="2" borderId="1" xfId="0" applyFont="1" applyFill="1" applyBorder="1" applyAlignment="1">
      <alignment horizontal="right" wrapText="1" readingOrder="1"/>
    </xf>
    <xf numFmtId="9" fontId="1" fillId="2" borderId="1" xfId="0" applyNumberFormat="1" applyFont="1" applyFill="1" applyBorder="1" applyAlignment="1">
      <alignment horizontal="right" wrapText="1" readingOrder="1"/>
    </xf>
    <xf numFmtId="0" fontId="2" fillId="2" borderId="1" xfId="0" applyFont="1" applyFill="1" applyBorder="1" applyAlignment="1">
      <alignment wrapText="1"/>
    </xf>
    <xf numFmtId="0" fontId="0" fillId="0" borderId="0" xfId="0" applyFont="1" applyFill="1"/>
    <xf numFmtId="0" fontId="1" fillId="0" borderId="1" xfId="0" applyFont="1" applyFill="1" applyBorder="1" applyAlignment="1">
      <alignment horizontal="right" wrapText="1" readingOrder="1"/>
    </xf>
    <xf numFmtId="0" fontId="1" fillId="0" borderId="1" xfId="0" applyFont="1" applyFill="1" applyBorder="1" applyAlignment="1">
      <alignment horizontal="left" wrapText="1" readingOrder="1"/>
    </xf>
    <xf numFmtId="0" fontId="2" fillId="0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left" wrapText="1" readingOrder="1"/>
    </xf>
    <xf numFmtId="0" fontId="0" fillId="3" borderId="0" xfId="0" applyFont="1" applyFill="1"/>
    <xf numFmtId="0" fontId="1" fillId="3" borderId="1" xfId="0" applyFont="1" applyFill="1" applyBorder="1" applyAlignment="1">
      <alignment horizontal="left" wrapText="1" readingOrder="1"/>
    </xf>
    <xf numFmtId="0" fontId="1" fillId="3" borderId="1" xfId="0" applyFont="1" applyFill="1" applyBorder="1" applyAlignment="1">
      <alignment horizontal="right" wrapText="1" readingOrder="1"/>
    </xf>
    <xf numFmtId="10" fontId="1" fillId="2" borderId="1" xfId="0" applyNumberFormat="1" applyFont="1" applyFill="1" applyBorder="1" applyAlignment="1">
      <alignment horizontal="right" wrapText="1" readingOrder="1"/>
    </xf>
    <xf numFmtId="0" fontId="1" fillId="2" borderId="1" xfId="0" applyNumberFormat="1" applyFont="1" applyFill="1" applyBorder="1" applyAlignment="1">
      <alignment horizontal="right" wrapText="1" readingOrder="1"/>
    </xf>
    <xf numFmtId="0" fontId="3" fillId="0" borderId="0" xfId="0" applyFont="1"/>
    <xf numFmtId="0" fontId="4" fillId="0" borderId="0" xfId="0" applyNumberFormat="1" applyFont="1"/>
    <xf numFmtId="166" fontId="0" fillId="0" borderId="0" xfId="0" applyNumberFormat="1"/>
    <xf numFmtId="9" fontId="5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DACF-6BD9-4278-911B-9C5496DBE660}">
  <dimension ref="A1:F12"/>
  <sheetViews>
    <sheetView workbookViewId="0">
      <selection activeCell="A11" sqref="A11"/>
    </sheetView>
  </sheetViews>
  <sheetFormatPr defaultRowHeight="14.5" x14ac:dyDescent="0.35"/>
  <cols>
    <col min="1" max="1" width="32.7265625" customWidth="1"/>
    <col min="2" max="4" width="11.453125" customWidth="1"/>
  </cols>
  <sheetData>
    <row r="1" spans="1:6" x14ac:dyDescent="0.35">
      <c r="A1" t="s">
        <v>19</v>
      </c>
      <c r="B1">
        <v>10</v>
      </c>
      <c r="C1">
        <v>10</v>
      </c>
      <c r="D1">
        <v>10</v>
      </c>
      <c r="E1">
        <v>10</v>
      </c>
    </row>
    <row r="2" spans="1:6" x14ac:dyDescent="0.35">
      <c r="A2" t="s">
        <v>20</v>
      </c>
      <c r="B2" s="22">
        <v>0.1</v>
      </c>
      <c r="C2" s="22">
        <v>0.2</v>
      </c>
      <c r="D2" s="22">
        <v>0.3</v>
      </c>
      <c r="E2" s="22">
        <v>0.4</v>
      </c>
    </row>
    <row r="3" spans="1:6" x14ac:dyDescent="0.35">
      <c r="A3" t="s">
        <v>21</v>
      </c>
      <c r="B3" s="1">
        <v>0.1</v>
      </c>
      <c r="C3" s="1">
        <v>0.1</v>
      </c>
      <c r="D3" s="1">
        <v>0.1</v>
      </c>
      <c r="E3" s="1">
        <v>0.1</v>
      </c>
    </row>
    <row r="4" spans="1:6" x14ac:dyDescent="0.35">
      <c r="A4" t="s">
        <v>22</v>
      </c>
      <c r="B4" s="1">
        <v>0.04</v>
      </c>
      <c r="C4" s="1">
        <v>0.04</v>
      </c>
      <c r="D4" s="1">
        <v>0.04</v>
      </c>
      <c r="E4" s="1">
        <v>0.04</v>
      </c>
    </row>
    <row r="5" spans="1:6" x14ac:dyDescent="0.35">
      <c r="A5" t="s">
        <v>23</v>
      </c>
      <c r="B5" s="3">
        <v>1.0000000000000001E-5</v>
      </c>
      <c r="C5" s="3">
        <v>1.0000000000000001E-5</v>
      </c>
      <c r="D5" s="3">
        <v>1.0000000000000001E-5</v>
      </c>
      <c r="E5" s="3">
        <v>1.0000000000000001E-5</v>
      </c>
      <c r="F5" t="s">
        <v>24</v>
      </c>
    </row>
    <row r="6" spans="1:6" x14ac:dyDescent="0.35">
      <c r="A6" t="s">
        <v>25</v>
      </c>
      <c r="B6" s="20">
        <v>2.2294031032360713</v>
      </c>
      <c r="C6" s="20">
        <v>5.0840896424516755</v>
      </c>
      <c r="D6" s="20">
        <v>9.0268319126112022</v>
      </c>
      <c r="E6" s="20">
        <v>15.41025814624431</v>
      </c>
      <c r="F6" t="s">
        <v>56</v>
      </c>
    </row>
    <row r="7" spans="1:6" x14ac:dyDescent="0.35">
      <c r="A7" t="s">
        <v>26</v>
      </c>
      <c r="B7" s="2">
        <f>B4+B5*B6^2</f>
        <v>4.0049702381967187E-2</v>
      </c>
      <c r="C7" s="2">
        <f>C4+C5*C6^2</f>
        <v>4.0258479674924845E-2</v>
      </c>
      <c r="D7" s="2">
        <f>D4+D5*D6^2</f>
        <v>4.0814836943785363E-2</v>
      </c>
      <c r="E7" s="2">
        <f>E4+E5*E6^2</f>
        <v>4.2374760561338889E-2</v>
      </c>
    </row>
    <row r="8" spans="1:6" x14ac:dyDescent="0.35">
      <c r="A8" t="s">
        <v>27</v>
      </c>
      <c r="B8">
        <f>B6*B7</f>
        <v>8.9286930774038722E-2</v>
      </c>
      <c r="C8">
        <f>C6*C7</f>
        <v>0.2046777195361367</v>
      </c>
      <c r="D8">
        <f>D6*D7</f>
        <v>0.36842867263218437</v>
      </c>
      <c r="E8">
        <f>E6*E7</f>
        <v>0.65300599913552471</v>
      </c>
    </row>
    <row r="9" spans="1:6" x14ac:dyDescent="0.35">
      <c r="A9" t="s">
        <v>28</v>
      </c>
      <c r="B9">
        <f>B8*B2</f>
        <v>8.9286930774038729E-3</v>
      </c>
      <c r="C9">
        <f>C8*C2</f>
        <v>4.093554390722734E-2</v>
      </c>
      <c r="D9">
        <f>D8*D2</f>
        <v>0.1105286017896553</v>
      </c>
      <c r="E9">
        <f>E8*E2</f>
        <v>0.26120239965420988</v>
      </c>
    </row>
    <row r="10" spans="1:6" x14ac:dyDescent="0.35">
      <c r="A10" t="s">
        <v>33</v>
      </c>
      <c r="B10">
        <f>B1*(1-B2)/B3</f>
        <v>90</v>
      </c>
      <c r="C10">
        <f>C1*(1-C2)/C3</f>
        <v>80</v>
      </c>
      <c r="D10">
        <f>D1*(1-D2)/D3</f>
        <v>70</v>
      </c>
      <c r="E10">
        <f>E1*(1-E2)/E3</f>
        <v>60</v>
      </c>
    </row>
    <row r="11" spans="1:6" x14ac:dyDescent="0.35">
      <c r="A11" t="s">
        <v>31</v>
      </c>
      <c r="B11" s="19">
        <f>(B1*(1-B2)+B9)/(B3+B5*B6^2)</f>
        <v>90.044532653214162</v>
      </c>
      <c r="C11" s="19">
        <f>(C1*(1-C2)+C9)/(C3+C5*C6^2)</f>
        <v>80.202049442390518</v>
      </c>
      <c r="D11" s="19">
        <f>(D1*(1-D2)+D9)/(D3+D5*D6^2)</f>
        <v>70.530576821291746</v>
      </c>
      <c r="E11" s="19">
        <f>(E1*(1-E2)+E9)/(E3+E5*E6^2)</f>
        <v>61.159629241845657</v>
      </c>
      <c r="F11" t="s">
        <v>55</v>
      </c>
    </row>
    <row r="12" spans="1:6" x14ac:dyDescent="0.35">
      <c r="A12" t="s">
        <v>59</v>
      </c>
      <c r="B12">
        <f>B11-B10</f>
        <v>4.453265321416211E-2</v>
      </c>
      <c r="C12">
        <f t="shared" ref="C12:E12" si="0">C11-C10</f>
        <v>0.2020494423905177</v>
      </c>
      <c r="D12">
        <f t="shared" si="0"/>
        <v>0.53057682129174566</v>
      </c>
      <c r="E12">
        <f t="shared" si="0"/>
        <v>1.1596292418456571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1122-496B-4F16-B45B-5C395C5ED452}">
  <dimension ref="A1:F13"/>
  <sheetViews>
    <sheetView tabSelected="1" workbookViewId="0">
      <selection activeCell="C17" sqref="C17"/>
    </sheetView>
  </sheetViews>
  <sheetFormatPr defaultRowHeight="14.5" x14ac:dyDescent="0.35"/>
  <cols>
    <col min="1" max="1" width="34.36328125" customWidth="1"/>
  </cols>
  <sheetData>
    <row r="1" spans="1:6" x14ac:dyDescent="0.35">
      <c r="A1" t="s">
        <v>19</v>
      </c>
      <c r="B1">
        <v>10</v>
      </c>
      <c r="C1">
        <v>10</v>
      </c>
      <c r="D1">
        <v>10</v>
      </c>
      <c r="E1">
        <v>10</v>
      </c>
    </row>
    <row r="2" spans="1:6" x14ac:dyDescent="0.35">
      <c r="A2" t="s">
        <v>20</v>
      </c>
      <c r="B2" s="22">
        <v>0.1</v>
      </c>
      <c r="C2" s="22">
        <v>0.2</v>
      </c>
      <c r="D2" s="22">
        <v>0.3</v>
      </c>
      <c r="E2" s="22">
        <v>0.4</v>
      </c>
    </row>
    <row r="3" spans="1:6" x14ac:dyDescent="0.35">
      <c r="A3" t="s">
        <v>21</v>
      </c>
      <c r="B3" s="1">
        <v>0.1</v>
      </c>
      <c r="C3" s="1">
        <v>0.1</v>
      </c>
      <c r="D3" s="1">
        <v>0.1</v>
      </c>
      <c r="E3" s="1">
        <v>0.1</v>
      </c>
    </row>
    <row r="4" spans="1:6" x14ac:dyDescent="0.35">
      <c r="A4" t="s">
        <v>22</v>
      </c>
      <c r="B4" s="1">
        <v>0.04</v>
      </c>
      <c r="C4" s="1">
        <v>0.04</v>
      </c>
      <c r="D4" s="1">
        <v>0.04</v>
      </c>
      <c r="E4" s="1">
        <v>0.04</v>
      </c>
    </row>
    <row r="5" spans="1:6" x14ac:dyDescent="0.35">
      <c r="A5" t="s">
        <v>60</v>
      </c>
      <c r="B5">
        <v>-1.0000000000000001E-5</v>
      </c>
      <c r="C5">
        <v>-1.0000000000000001E-5</v>
      </c>
      <c r="D5">
        <v>-1.0000000000000001E-5</v>
      </c>
      <c r="E5">
        <v>-1.0000000000000001E-5</v>
      </c>
    </row>
    <row r="6" spans="1:6" x14ac:dyDescent="0.35">
      <c r="A6" t="s">
        <v>61</v>
      </c>
      <c r="B6" s="3">
        <v>1.0000000000000001E-5</v>
      </c>
      <c r="C6" s="3">
        <v>1.0000000000000001E-5</v>
      </c>
      <c r="D6" s="3">
        <v>1.0000000000000001E-5</v>
      </c>
      <c r="E6" s="3">
        <v>1.0000000000000001E-5</v>
      </c>
      <c r="F6" t="s">
        <v>24</v>
      </c>
    </row>
    <row r="7" spans="1:6" x14ac:dyDescent="0.35">
      <c r="A7" t="s">
        <v>25</v>
      </c>
      <c r="B7" s="23">
        <v>2.7330121187497993</v>
      </c>
      <c r="C7" s="23">
        <v>5.6020746960379064</v>
      </c>
      <c r="D7" s="23">
        <v>9.5846856246170251</v>
      </c>
      <c r="E7" s="23">
        <v>16.099210285684698</v>
      </c>
      <c r="F7" t="s">
        <v>56</v>
      </c>
    </row>
    <row r="8" spans="1:6" x14ac:dyDescent="0.35">
      <c r="A8" t="s">
        <v>26</v>
      </c>
      <c r="B8" s="2">
        <f>B4+B6*B7^2</f>
        <v>4.0074693552412333E-2</v>
      </c>
      <c r="C8" s="2">
        <f>C4+C6*C7^2</f>
        <v>4.0313832408999883E-2</v>
      </c>
      <c r="D8" s="2">
        <f>D4+D6*D7^2</f>
        <v>4.0918661985227402E-2</v>
      </c>
      <c r="E8" s="2">
        <f>E4+E6*E7^2</f>
        <v>4.259184571822696E-2</v>
      </c>
    </row>
    <row r="9" spans="1:6" x14ac:dyDescent="0.35">
      <c r="A9" t="s">
        <v>27</v>
      </c>
      <c r="B9">
        <f>B7*B8</f>
        <v>0.10952462313392736</v>
      </c>
      <c r="C9">
        <f>C7*C8</f>
        <v>0.22584110043877112</v>
      </c>
      <c r="D9">
        <f>D7*D8</f>
        <v>0.39219251130837224</v>
      </c>
      <c r="E9">
        <f>E7*E8</f>
        <v>0.68569508067317531</v>
      </c>
    </row>
    <row r="10" spans="1:6" x14ac:dyDescent="0.35">
      <c r="A10" t="s">
        <v>28</v>
      </c>
      <c r="B10">
        <f>B9*B2</f>
        <v>1.0952462313392737E-2</v>
      </c>
      <c r="C10">
        <f>C9*C2</f>
        <v>4.5168220087754229E-2</v>
      </c>
      <c r="D10">
        <f>D9*D2</f>
        <v>0.11765775339251167</v>
      </c>
      <c r="E10">
        <f>E9*E2</f>
        <v>0.27427803226927011</v>
      </c>
    </row>
    <row r="11" spans="1:6" x14ac:dyDescent="0.35">
      <c r="A11" t="s">
        <v>33</v>
      </c>
      <c r="B11">
        <f>B1*(1-B2)/B3</f>
        <v>90</v>
      </c>
      <c r="C11">
        <f>C1*(1-C2)/C3</f>
        <v>80</v>
      </c>
      <c r="D11">
        <f>D1*(1-D2)/D3</f>
        <v>70</v>
      </c>
      <c r="E11">
        <f>E1*(1-E2)/E3</f>
        <v>60</v>
      </c>
    </row>
    <row r="12" spans="1:6" x14ac:dyDescent="0.35">
      <c r="A12" t="s">
        <v>31</v>
      </c>
      <c r="B12" s="19">
        <f>(B1*(1-B2)+B10)/(B3+B5*B7+B6*B7^2)</f>
        <v>90.066865865063548</v>
      </c>
      <c r="C12" s="19">
        <f t="shared" ref="C12:E12" si="0">(C1*(1-C2)+C10)/(C3+C5*C7+C6*C7^2)</f>
        <v>80.244801743801546</v>
      </c>
      <c r="D12" s="19">
        <f t="shared" si="0"/>
        <v>70.595705389568721</v>
      </c>
      <c r="E12" s="19">
        <f t="shared" si="0"/>
        <v>61.253790345527214</v>
      </c>
      <c r="F12" t="s">
        <v>55</v>
      </c>
    </row>
    <row r="13" spans="1:6" x14ac:dyDescent="0.35">
      <c r="A13" t="s">
        <v>59</v>
      </c>
      <c r="B13">
        <f>B12-B11</f>
        <v>6.6865865063547858E-2</v>
      </c>
      <c r="C13">
        <f t="shared" ref="C13:E13" si="1">C12-C11</f>
        <v>0.24480174380154551</v>
      </c>
      <c r="D13">
        <f t="shared" si="1"/>
        <v>0.59570538956872099</v>
      </c>
      <c r="E13">
        <f t="shared" si="1"/>
        <v>1.2537903455272144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opLeftCell="A3" workbookViewId="0">
      <selection activeCell="F16" sqref="F16"/>
    </sheetView>
  </sheetViews>
  <sheetFormatPr defaultColWidth="46.36328125" defaultRowHeight="25" customHeight="1" thickBottom="1" x14ac:dyDescent="0.4"/>
  <cols>
    <col min="1" max="1" width="29.26953125" style="4" customWidth="1"/>
    <col min="2" max="2" width="8.26953125" style="4" customWidth="1"/>
    <col min="3" max="3" width="6.90625" style="4" customWidth="1"/>
    <col min="4" max="4" width="7.7265625" style="4" customWidth="1"/>
    <col min="5" max="5" width="7.08984375" style="4" customWidth="1"/>
    <col min="6" max="6" width="4.6328125" style="5" customWidth="1"/>
    <col min="7" max="7" width="8.54296875" style="5" customWidth="1"/>
    <col min="8" max="8" width="6.81640625" style="5" customWidth="1"/>
    <col min="9" max="9" width="7.54296875" style="5" customWidth="1"/>
    <col min="10" max="10" width="8.08984375" style="5" customWidth="1"/>
    <col min="11" max="11" width="3.7265625" style="5" customWidth="1"/>
    <col min="12" max="12" width="8.81640625" style="5" customWidth="1"/>
    <col min="13" max="13" width="9.54296875" style="5" customWidth="1"/>
    <col min="14" max="14" width="7.6328125" style="5" customWidth="1"/>
    <col min="15" max="15" width="7.90625" style="5" customWidth="1"/>
    <col min="16" max="16384" width="46.36328125" style="5"/>
  </cols>
  <sheetData>
    <row r="1" spans="1:15" ht="15" customHeight="1" thickBot="1" x14ac:dyDescent="0.4">
      <c r="B1" s="4" t="s">
        <v>15</v>
      </c>
      <c r="D1" s="4" t="s">
        <v>16</v>
      </c>
      <c r="G1" s="4" t="s">
        <v>15</v>
      </c>
      <c r="H1" s="4"/>
      <c r="I1" s="4" t="s">
        <v>16</v>
      </c>
      <c r="J1" s="4"/>
      <c r="L1" s="4" t="s">
        <v>15</v>
      </c>
      <c r="M1" s="4"/>
      <c r="N1" s="4" t="s">
        <v>16</v>
      </c>
      <c r="O1" s="4"/>
    </row>
    <row r="2" spans="1:15" ht="15" customHeight="1" thickBot="1" x14ac:dyDescent="0.4">
      <c r="A2" s="4" t="s">
        <v>9</v>
      </c>
      <c r="B2" s="4">
        <v>5</v>
      </c>
      <c r="C2" s="4" t="s">
        <v>0</v>
      </c>
      <c r="D2" s="4">
        <v>5</v>
      </c>
      <c r="E2" s="4" t="s">
        <v>0</v>
      </c>
      <c r="G2" s="6">
        <v>5</v>
      </c>
      <c r="H2" s="5" t="s">
        <v>0</v>
      </c>
      <c r="I2" s="6">
        <v>5</v>
      </c>
      <c r="J2" s="5" t="s">
        <v>0</v>
      </c>
      <c r="L2" s="6">
        <v>5</v>
      </c>
      <c r="M2" s="5" t="s">
        <v>0</v>
      </c>
      <c r="N2" s="6">
        <v>5</v>
      </c>
      <c r="O2" s="5" t="s">
        <v>0</v>
      </c>
    </row>
    <row r="3" spans="1:15" s="15" customFormat="1" ht="15" customHeight="1" thickBot="1" x14ac:dyDescent="0.4">
      <c r="A3" s="14" t="s">
        <v>10</v>
      </c>
      <c r="B3" s="14">
        <v>2</v>
      </c>
      <c r="C3" s="14" t="s">
        <v>0</v>
      </c>
      <c r="D3" s="14">
        <v>2</v>
      </c>
      <c r="E3" s="14" t="s">
        <v>0</v>
      </c>
      <c r="G3" s="16">
        <v>3</v>
      </c>
      <c r="H3" s="15" t="s">
        <v>0</v>
      </c>
      <c r="I3" s="16">
        <v>3</v>
      </c>
      <c r="J3" s="15" t="s">
        <v>0</v>
      </c>
      <c r="L3" s="16">
        <v>1</v>
      </c>
      <c r="M3" s="15" t="s">
        <v>0</v>
      </c>
      <c r="N3" s="16">
        <v>1</v>
      </c>
      <c r="O3" s="15" t="s">
        <v>0</v>
      </c>
    </row>
    <row r="4" spans="1:15" ht="15" customHeight="1" thickBot="1" x14ac:dyDescent="0.4">
      <c r="A4" s="4" t="s">
        <v>1</v>
      </c>
      <c r="B4" s="4">
        <v>0.6</v>
      </c>
      <c r="D4" s="4">
        <v>0.6</v>
      </c>
      <c r="G4" s="7">
        <v>0.6</v>
      </c>
      <c r="H4" s="8"/>
      <c r="I4" s="7">
        <v>0.6</v>
      </c>
      <c r="J4" s="8"/>
      <c r="L4" s="7">
        <v>0.6</v>
      </c>
      <c r="M4" s="8"/>
      <c r="N4" s="7">
        <v>0.6</v>
      </c>
      <c r="O4" s="8"/>
    </row>
    <row r="5" spans="1:15" ht="15" customHeight="1" thickBot="1" x14ac:dyDescent="0.4">
      <c r="A5" s="4" t="s">
        <v>2</v>
      </c>
      <c r="B5" s="4">
        <v>10</v>
      </c>
      <c r="C5" s="4" t="s">
        <v>3</v>
      </c>
      <c r="D5" s="4">
        <v>10</v>
      </c>
      <c r="E5" s="4" t="s">
        <v>3</v>
      </c>
      <c r="G5" s="6">
        <v>10</v>
      </c>
      <c r="H5" s="5" t="s">
        <v>3</v>
      </c>
      <c r="I5" s="6">
        <v>10</v>
      </c>
      <c r="J5" s="5" t="s">
        <v>3</v>
      </c>
      <c r="L5" s="6">
        <v>10</v>
      </c>
      <c r="M5" s="5" t="s">
        <v>3</v>
      </c>
      <c r="N5" s="6">
        <v>10</v>
      </c>
      <c r="O5" s="5" t="s">
        <v>3</v>
      </c>
    </row>
    <row r="6" spans="1:15" ht="15" customHeight="1" thickBot="1" x14ac:dyDescent="0.4">
      <c r="A6" s="4" t="s">
        <v>4</v>
      </c>
      <c r="B6" s="4">
        <v>0.8</v>
      </c>
      <c r="C6" s="4" t="s">
        <v>0</v>
      </c>
      <c r="D6" s="4">
        <v>0.8</v>
      </c>
      <c r="E6" s="4" t="s">
        <v>0</v>
      </c>
      <c r="G6" s="6">
        <f>G3*(1-G4)</f>
        <v>1.2000000000000002</v>
      </c>
      <c r="H6" s="5" t="s">
        <v>0</v>
      </c>
      <c r="I6" s="6">
        <f>I3*(1-I4)</f>
        <v>1.2000000000000002</v>
      </c>
      <c r="J6" s="5" t="s">
        <v>0</v>
      </c>
      <c r="L6" s="6">
        <f>L3*(1-L4)</f>
        <v>0.4</v>
      </c>
      <c r="M6" s="5" t="s">
        <v>0</v>
      </c>
      <c r="N6" s="6">
        <f>N3*(1-N4)</f>
        <v>0.4</v>
      </c>
      <c r="O6" s="5" t="s">
        <v>0</v>
      </c>
    </row>
    <row r="7" spans="1:15" ht="15" customHeight="1" thickBot="1" x14ac:dyDescent="0.4">
      <c r="A7" s="4" t="s">
        <v>5</v>
      </c>
      <c r="B7" s="4">
        <v>0.08</v>
      </c>
      <c r="D7" s="4">
        <v>0.08</v>
      </c>
      <c r="G7" s="7">
        <v>0.08</v>
      </c>
      <c r="H7" s="8"/>
      <c r="I7" s="7">
        <v>0.08</v>
      </c>
      <c r="J7" s="8"/>
      <c r="L7" s="7">
        <v>0.08</v>
      </c>
      <c r="M7" s="8"/>
      <c r="N7" s="7">
        <v>0.08</v>
      </c>
      <c r="O7" s="8"/>
    </row>
    <row r="8" spans="1:15" ht="15" customHeight="1" thickBot="1" x14ac:dyDescent="0.4">
      <c r="A8" s="4" t="s">
        <v>6</v>
      </c>
      <c r="B8" s="4">
        <f>B6/B7*(1-1/(1+B7)^B5)-B2</f>
        <v>0.36806511915315809</v>
      </c>
      <c r="C8" s="4" t="s">
        <v>0</v>
      </c>
      <c r="D8" s="4">
        <f>D6/D7*(1-1/(1+D7)^D5)-D2</f>
        <v>0.36806511915315809</v>
      </c>
      <c r="E8" s="4" t="s">
        <v>0</v>
      </c>
      <c r="G8" s="6">
        <f>G6/G7*(1-1/(1+G7)^G5)-G2</f>
        <v>3.0520976787297389</v>
      </c>
      <c r="H8" s="5" t="s">
        <v>0</v>
      </c>
      <c r="I8" s="6">
        <f>I6/I7*(1-1/(1+I7)^I5)-I2</f>
        <v>3.0520976787297389</v>
      </c>
      <c r="J8" s="5" t="s">
        <v>0</v>
      </c>
      <c r="L8" s="6">
        <f>L6/L7*(1-1/(1+L7)^L5)-L2</f>
        <v>-2.315967440423421</v>
      </c>
      <c r="M8" s="5" t="s">
        <v>0</v>
      </c>
      <c r="N8" s="6">
        <f>N6/N7*(1-1/(1+N7)^N5)-N2</f>
        <v>-2.315967440423421</v>
      </c>
      <c r="O8" s="5" t="s">
        <v>0</v>
      </c>
    </row>
    <row r="9" spans="1:15" s="9" customFormat="1" ht="15" customHeight="1" thickBot="1" x14ac:dyDescent="0.4">
      <c r="A9" s="4" t="s">
        <v>7</v>
      </c>
      <c r="B9" s="4">
        <v>2</v>
      </c>
      <c r="C9" s="4" t="s">
        <v>0</v>
      </c>
      <c r="D9" s="4"/>
      <c r="E9" s="4"/>
      <c r="G9" s="10">
        <v>2</v>
      </c>
      <c r="H9" s="11" t="s">
        <v>0</v>
      </c>
      <c r="I9" s="12"/>
      <c r="J9" s="12"/>
      <c r="L9" s="10">
        <v>2</v>
      </c>
      <c r="M9" s="11" t="s">
        <v>0</v>
      </c>
      <c r="N9" s="12"/>
      <c r="O9" s="12"/>
    </row>
    <row r="10" spans="1:15" ht="15" customHeight="1" thickBot="1" x14ac:dyDescent="0.4">
      <c r="A10" s="4" t="s">
        <v>8</v>
      </c>
      <c r="D10" s="4">
        <v>2</v>
      </c>
      <c r="E10" s="4" t="s">
        <v>0</v>
      </c>
      <c r="G10" s="8"/>
      <c r="H10" s="8"/>
      <c r="I10" s="6">
        <v>2</v>
      </c>
      <c r="J10" s="5" t="s">
        <v>0</v>
      </c>
      <c r="L10" s="8"/>
      <c r="M10" s="8"/>
      <c r="N10" s="6">
        <v>2</v>
      </c>
      <c r="O10" s="5" t="s">
        <v>0</v>
      </c>
    </row>
    <row r="11" spans="1:15" ht="15" customHeight="1" thickBot="1" x14ac:dyDescent="0.4">
      <c r="A11" s="4" t="s">
        <v>5</v>
      </c>
      <c r="B11" s="4">
        <v>0.05</v>
      </c>
      <c r="G11" s="7">
        <v>0.05</v>
      </c>
      <c r="H11" s="8"/>
      <c r="I11" s="8"/>
      <c r="J11" s="8"/>
      <c r="L11" s="7">
        <v>0.05</v>
      </c>
      <c r="M11" s="8"/>
      <c r="N11" s="8"/>
      <c r="O11" s="8"/>
    </row>
    <row r="12" spans="1:15" ht="15" customHeight="1" thickBot="1" x14ac:dyDescent="0.4">
      <c r="A12" s="4" t="s">
        <v>11</v>
      </c>
      <c r="B12" s="4">
        <f>B9*B11/(1-1/(1+B11)^B5)</f>
        <v>0.25900914993091334</v>
      </c>
      <c r="G12" s="6">
        <f>G9*G11/(1-1/(1+G11)^G5)</f>
        <v>0.25900914993091334</v>
      </c>
      <c r="H12" s="8"/>
      <c r="I12" s="8"/>
      <c r="J12" s="8"/>
      <c r="L12" s="6">
        <f>L9*L11/(1-1/(1+L11)^L5)</f>
        <v>0.25900914993091334</v>
      </c>
      <c r="M12" s="8"/>
      <c r="N12" s="8"/>
      <c r="O12" s="8"/>
    </row>
    <row r="13" spans="1:15" ht="15" customHeight="1" thickBot="1" x14ac:dyDescent="0.4">
      <c r="A13" s="4" t="s">
        <v>12</v>
      </c>
      <c r="D13" s="4">
        <f>D10*D7/(1-1/(1+D7)^D5)</f>
        <v>0.29805897739415071</v>
      </c>
      <c r="G13" s="4"/>
      <c r="H13" s="4"/>
      <c r="I13" s="4">
        <f>I14*I6</f>
        <v>0.4470884660912261</v>
      </c>
      <c r="J13" s="4"/>
      <c r="L13" s="4"/>
      <c r="M13" s="4"/>
      <c r="N13" s="4">
        <f>N14*N6</f>
        <v>0.14902948869707536</v>
      </c>
      <c r="O13" s="4"/>
    </row>
    <row r="14" spans="1:15" ht="15" customHeight="1" thickBot="1" x14ac:dyDescent="0.4">
      <c r="A14" s="4" t="s">
        <v>13</v>
      </c>
      <c r="D14" s="4">
        <f>D13/D6</f>
        <v>0.37257372174268838</v>
      </c>
      <c r="G14" s="4"/>
      <c r="H14" s="4"/>
      <c r="I14" s="4">
        <f>$D14</f>
        <v>0.37257372174268838</v>
      </c>
      <c r="J14" s="4"/>
      <c r="L14" s="4"/>
      <c r="M14" s="4"/>
      <c r="N14" s="4">
        <f>$D14</f>
        <v>0.37257372174268838</v>
      </c>
      <c r="O14" s="4"/>
    </row>
    <row r="15" spans="1:15" ht="15" customHeight="1" thickBot="1" x14ac:dyDescent="0.4">
      <c r="A15" s="4" t="s">
        <v>14</v>
      </c>
      <c r="B15" s="4">
        <f>B6-B12</f>
        <v>0.54099085006908676</v>
      </c>
      <c r="D15" s="4">
        <f>D6-D13</f>
        <v>0.50194102260584939</v>
      </c>
      <c r="G15" s="4">
        <f>G6-G12</f>
        <v>0.94099085006908689</v>
      </c>
      <c r="H15" s="4"/>
      <c r="I15" s="4">
        <f>I6-I13</f>
        <v>0.75291153390877408</v>
      </c>
      <c r="J15" s="4"/>
      <c r="L15" s="4">
        <f>L6-L12</f>
        <v>0.14099085006908668</v>
      </c>
      <c r="M15" s="4"/>
      <c r="N15" s="4">
        <f>N6-N13</f>
        <v>0.25097051130292469</v>
      </c>
      <c r="O15" s="4"/>
    </row>
    <row r="16" spans="1:15" ht="15" customHeight="1" thickBot="1" x14ac:dyDescent="0.4"/>
    <row r="17" spans="1:4" ht="15" customHeight="1" thickBot="1" x14ac:dyDescent="0.4">
      <c r="A17" s="4" t="s">
        <v>34</v>
      </c>
    </row>
    <row r="18" spans="1:4" ht="15" customHeight="1" thickBot="1" x14ac:dyDescent="0.4">
      <c r="A18" s="5" t="s">
        <v>10</v>
      </c>
      <c r="B18" s="5">
        <v>1</v>
      </c>
      <c r="C18" s="5">
        <v>2</v>
      </c>
      <c r="D18" s="5">
        <v>3</v>
      </c>
    </row>
    <row r="19" spans="1:4" ht="15" customHeight="1" thickBot="1" x14ac:dyDescent="0.4">
      <c r="A19" s="5" t="s">
        <v>17</v>
      </c>
      <c r="B19" s="13">
        <v>0.14099085006908668</v>
      </c>
      <c r="C19" s="13">
        <v>0.54099085006908676</v>
      </c>
      <c r="D19" s="13">
        <v>0.94099085006908689</v>
      </c>
    </row>
    <row r="20" spans="1:4" ht="25" customHeight="1" thickBot="1" x14ac:dyDescent="0.4">
      <c r="A20" s="5" t="s">
        <v>18</v>
      </c>
      <c r="B20" s="13">
        <v>0.25097051130292469</v>
      </c>
      <c r="C20" s="13">
        <v>0.50194102260584939</v>
      </c>
      <c r="D20" s="13">
        <v>0.75291153390877408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64443-6772-4E6E-86BC-5E288E4B142A}">
  <dimension ref="A1:F30"/>
  <sheetViews>
    <sheetView topLeftCell="A15" workbookViewId="0">
      <selection activeCell="F27" sqref="F27"/>
    </sheetView>
  </sheetViews>
  <sheetFormatPr defaultColWidth="9.26953125" defaultRowHeight="14.5" x14ac:dyDescent="0.35"/>
  <cols>
    <col min="1" max="1" width="31.54296875" style="4" customWidth="1"/>
    <col min="2" max="2" width="11.36328125" style="4" bestFit="1" customWidth="1"/>
    <col min="3" max="3" width="10.453125" style="4" customWidth="1"/>
    <col min="4" max="4" width="6" style="4" customWidth="1"/>
    <col min="5" max="16384" width="9.26953125" style="4"/>
  </cols>
  <sheetData>
    <row r="1" spans="1:4" ht="15" thickBot="1" x14ac:dyDescent="0.4">
      <c r="A1" s="5" t="s">
        <v>35</v>
      </c>
      <c r="B1" s="7">
        <v>0.02</v>
      </c>
      <c r="C1" s="8"/>
      <c r="D1" s="8"/>
    </row>
    <row r="2" spans="1:4" ht="15" thickBot="1" x14ac:dyDescent="0.4">
      <c r="A2" s="5" t="s">
        <v>36</v>
      </c>
      <c r="B2" s="17">
        <v>2.5000000000000001E-2</v>
      </c>
      <c r="C2" s="8"/>
      <c r="D2" s="8"/>
    </row>
    <row r="3" spans="1:4" ht="15" thickBot="1" x14ac:dyDescent="0.4">
      <c r="A3" s="5" t="s">
        <v>37</v>
      </c>
      <c r="B3" s="6">
        <v>25</v>
      </c>
      <c r="C3" s="8"/>
      <c r="D3" s="8"/>
    </row>
    <row r="4" spans="1:4" ht="15" thickBot="1" x14ac:dyDescent="0.4">
      <c r="A4" s="5" t="s">
        <v>38</v>
      </c>
      <c r="B4" s="8"/>
      <c r="C4" s="8"/>
      <c r="D4" s="8"/>
    </row>
    <row r="5" spans="1:4" ht="15" thickBot="1" x14ac:dyDescent="0.4">
      <c r="A5" s="5" t="s">
        <v>39</v>
      </c>
      <c r="B5" s="6">
        <v>40</v>
      </c>
      <c r="C5" s="5" t="s">
        <v>40</v>
      </c>
      <c r="D5" s="7">
        <v>0.8</v>
      </c>
    </row>
    <row r="6" spans="1:4" ht="15" thickBot="1" x14ac:dyDescent="0.4">
      <c r="A6" s="5" t="s">
        <v>41</v>
      </c>
      <c r="B6" s="6">
        <v>20</v>
      </c>
      <c r="C6" s="5" t="s">
        <v>40</v>
      </c>
      <c r="D6" s="7">
        <v>0.2</v>
      </c>
    </row>
    <row r="7" spans="1:4" ht="15" thickBot="1" x14ac:dyDescent="0.4">
      <c r="A7" s="5" t="s">
        <v>42</v>
      </c>
      <c r="B7" s="7">
        <v>0.6</v>
      </c>
      <c r="C7" s="8"/>
      <c r="D7" s="8"/>
    </row>
    <row r="8" spans="1:4" ht="15" thickBot="1" x14ac:dyDescent="0.4">
      <c r="A8" s="5" t="s">
        <v>43</v>
      </c>
      <c r="B8" s="18">
        <f>B3*(1+B1+B2)</f>
        <v>26.125</v>
      </c>
      <c r="C8" s="8"/>
      <c r="D8" s="8"/>
    </row>
    <row r="9" spans="1:4" ht="15" thickBot="1" x14ac:dyDescent="0.4">
      <c r="A9" s="5" t="s">
        <v>44</v>
      </c>
      <c r="B9" s="17">
        <v>0.18629999999999999</v>
      </c>
      <c r="C9" s="8"/>
      <c r="D9" s="8"/>
    </row>
    <row r="10" spans="1:4" ht="15" thickBot="1" x14ac:dyDescent="0.4">
      <c r="A10" s="5" t="s">
        <v>45</v>
      </c>
      <c r="B10" s="6">
        <f>B3*(1+B9)*D5+B6*B7*D6</f>
        <v>26.125999999999998</v>
      </c>
      <c r="C10" s="8"/>
      <c r="D10" s="8"/>
    </row>
    <row r="11" spans="1:4" ht="15" thickBot="1" x14ac:dyDescent="0.4">
      <c r="A11" s="5" t="s">
        <v>47</v>
      </c>
      <c r="B11" s="6">
        <f>(B5-B3*(1+B9))*D5</f>
        <v>8.2740000000000009</v>
      </c>
      <c r="C11" s="8"/>
      <c r="D11" s="8"/>
    </row>
    <row r="12" spans="1:4" ht="15" thickBot="1" x14ac:dyDescent="0.4"/>
    <row r="13" spans="1:4" ht="15" thickBot="1" x14ac:dyDescent="0.4">
      <c r="A13" s="5" t="s">
        <v>48</v>
      </c>
      <c r="B13" s="6">
        <v>10</v>
      </c>
      <c r="C13" s="8"/>
      <c r="D13" s="8"/>
    </row>
    <row r="14" spans="1:4" ht="15" thickBot="1" x14ac:dyDescent="0.4">
      <c r="A14" s="5" t="s">
        <v>8</v>
      </c>
      <c r="B14" s="6">
        <v>15</v>
      </c>
      <c r="C14" s="8"/>
      <c r="D14" s="8"/>
    </row>
    <row r="15" spans="1:4" ht="15" thickBot="1" x14ac:dyDescent="0.4">
      <c r="A15" s="5" t="s">
        <v>49</v>
      </c>
      <c r="B15" s="6">
        <f>B13*(1+B1+B2)</f>
        <v>10.45</v>
      </c>
      <c r="C15" s="8"/>
      <c r="D15" s="8"/>
    </row>
    <row r="16" spans="1:4" ht="15" thickBot="1" x14ac:dyDescent="0.4">
      <c r="A16" s="5" t="s">
        <v>50</v>
      </c>
      <c r="B16" s="8"/>
      <c r="C16" s="8"/>
      <c r="D16" s="8"/>
    </row>
    <row r="17" spans="1:6" ht="15" thickBot="1" x14ac:dyDescent="0.4">
      <c r="A17" s="5" t="s">
        <v>39</v>
      </c>
      <c r="B17" s="6">
        <f>B5-B15</f>
        <v>29.55</v>
      </c>
      <c r="C17" s="5" t="s">
        <v>40</v>
      </c>
      <c r="D17" s="7">
        <v>0.8</v>
      </c>
    </row>
    <row r="18" spans="1:6" ht="15" thickBot="1" x14ac:dyDescent="0.4">
      <c r="A18" s="5" t="s">
        <v>41</v>
      </c>
      <c r="B18" s="6">
        <f>B6-B15</f>
        <v>9.5500000000000007</v>
      </c>
      <c r="C18" s="5" t="s">
        <v>40</v>
      </c>
      <c r="D18" s="7">
        <v>0.2</v>
      </c>
    </row>
    <row r="19" spans="1:6" ht="15" thickBot="1" x14ac:dyDescent="0.4">
      <c r="A19" s="5" t="s">
        <v>51</v>
      </c>
      <c r="B19" s="6">
        <f>B17*D17+B18*D18</f>
        <v>25.55</v>
      </c>
      <c r="C19" s="8"/>
      <c r="D19" s="8"/>
    </row>
    <row r="20" spans="1:6" ht="15" thickBot="1" x14ac:dyDescent="0.4">
      <c r="A20" s="5" t="s">
        <v>52</v>
      </c>
      <c r="B20" s="7">
        <v>0.1</v>
      </c>
      <c r="C20" s="8"/>
      <c r="D20" s="8"/>
    </row>
    <row r="21" spans="1:6" ht="29.5" thickBot="1" x14ac:dyDescent="0.4">
      <c r="A21" s="5" t="s">
        <v>53</v>
      </c>
      <c r="B21" s="6">
        <f>B14*(1+B20)</f>
        <v>16.5</v>
      </c>
      <c r="C21" s="8"/>
      <c r="D21" s="8"/>
    </row>
    <row r="22" spans="1:6" ht="15" thickBot="1" x14ac:dyDescent="0.4">
      <c r="A22" s="5" t="s">
        <v>54</v>
      </c>
      <c r="B22" s="6">
        <f>B21/B19</f>
        <v>0.64579256360078274</v>
      </c>
      <c r="C22" s="8"/>
      <c r="D22" s="8"/>
    </row>
    <row r="23" spans="1:6" ht="15" thickBot="1" x14ac:dyDescent="0.4">
      <c r="A23" s="5" t="s">
        <v>47</v>
      </c>
      <c r="B23" s="6">
        <f>B19*(1-B22)</f>
        <v>9.0500000000000007</v>
      </c>
      <c r="C23" s="8"/>
      <c r="D23" s="8"/>
      <c r="F23" s="4">
        <f>B23/(1+B20)</f>
        <v>8.2272727272727266</v>
      </c>
    </row>
    <row r="24" spans="1:6" ht="15" thickBot="1" x14ac:dyDescent="0.4"/>
    <row r="25" spans="1:6" ht="15" thickBot="1" x14ac:dyDescent="0.4">
      <c r="A25" s="5" t="s">
        <v>8</v>
      </c>
      <c r="B25" s="6">
        <v>25</v>
      </c>
    </row>
    <row r="26" spans="1:6" ht="15" thickBot="1" x14ac:dyDescent="0.4">
      <c r="A26" s="5" t="s">
        <v>52</v>
      </c>
      <c r="B26" s="7">
        <v>0.09</v>
      </c>
    </row>
    <row r="27" spans="1:6" ht="29.5" thickBot="1" x14ac:dyDescent="0.4">
      <c r="A27" s="5" t="s">
        <v>53</v>
      </c>
      <c r="B27" s="6">
        <f>B25*(1+B26)</f>
        <v>27.250000000000004</v>
      </c>
    </row>
    <row r="28" spans="1:6" ht="15" thickBot="1" x14ac:dyDescent="0.4">
      <c r="A28" s="5" t="s">
        <v>46</v>
      </c>
      <c r="B28" s="6">
        <f>B5*D5+B6*D6</f>
        <v>36</v>
      </c>
    </row>
    <row r="29" spans="1:6" ht="15" thickBot="1" x14ac:dyDescent="0.4">
      <c r="A29" s="5" t="s">
        <v>54</v>
      </c>
      <c r="B29" s="6">
        <f>B27/B28</f>
        <v>0.75694444444444453</v>
      </c>
    </row>
    <row r="30" spans="1:6" ht="15" thickBot="1" x14ac:dyDescent="0.4">
      <c r="A30" s="5" t="s">
        <v>47</v>
      </c>
      <c r="B30" s="6">
        <f>B28*(1-B29)</f>
        <v>8.7499999999999964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F69F-D64F-4E64-A392-98FD13F8B270}">
  <dimension ref="A1:H14"/>
  <sheetViews>
    <sheetView workbookViewId="0">
      <selection activeCell="G14" sqref="G14"/>
    </sheetView>
  </sheetViews>
  <sheetFormatPr defaultRowHeight="14.5" x14ac:dyDescent="0.35"/>
  <sheetData>
    <row r="1" spans="1:8" x14ac:dyDescent="0.35">
      <c r="A1" t="s">
        <v>19</v>
      </c>
      <c r="B1">
        <v>10</v>
      </c>
      <c r="F1" t="s">
        <v>19</v>
      </c>
      <c r="G1">
        <v>10</v>
      </c>
    </row>
    <row r="2" spans="1:8" x14ac:dyDescent="0.35">
      <c r="A2" t="s">
        <v>20</v>
      </c>
      <c r="B2" s="1">
        <v>0.4</v>
      </c>
      <c r="F2" t="s">
        <v>20</v>
      </c>
      <c r="G2" s="1">
        <v>0.4</v>
      </c>
    </row>
    <row r="3" spans="1:8" x14ac:dyDescent="0.35">
      <c r="A3" t="s">
        <v>21</v>
      </c>
      <c r="B3" s="1">
        <v>0.1</v>
      </c>
      <c r="F3" t="s">
        <v>21</v>
      </c>
      <c r="G3" s="1">
        <v>0.1</v>
      </c>
    </row>
    <row r="4" spans="1:8" x14ac:dyDescent="0.35">
      <c r="A4" t="s">
        <v>22</v>
      </c>
      <c r="B4" s="1">
        <v>0.04</v>
      </c>
      <c r="F4" t="s">
        <v>22</v>
      </c>
      <c r="G4" s="1">
        <v>0.04</v>
      </c>
    </row>
    <row r="5" spans="1:8" x14ac:dyDescent="0.35">
      <c r="A5" t="s">
        <v>23</v>
      </c>
      <c r="B5" s="21">
        <v>9.9999999999999995E-7</v>
      </c>
      <c r="C5" t="s">
        <v>24</v>
      </c>
      <c r="F5" t="s">
        <v>23</v>
      </c>
      <c r="G5" s="21">
        <v>9.9999999999999995E-7</v>
      </c>
      <c r="H5" t="s">
        <v>24</v>
      </c>
    </row>
    <row r="6" spans="1:8" x14ac:dyDescent="0.35">
      <c r="A6" t="s">
        <v>25</v>
      </c>
      <c r="B6" s="20">
        <v>32.665564491115504</v>
      </c>
      <c r="C6" t="s">
        <v>56</v>
      </c>
      <c r="F6" t="s">
        <v>25</v>
      </c>
      <c r="G6" s="20">
        <v>32.668443265589602</v>
      </c>
      <c r="H6" t="s">
        <v>56</v>
      </c>
    </row>
    <row r="7" spans="1:8" x14ac:dyDescent="0.35">
      <c r="A7" t="s">
        <v>26</v>
      </c>
      <c r="B7" s="2">
        <f>B4+B5*B6^2</f>
        <v>4.1067039103523224E-2</v>
      </c>
      <c r="F7" t="s">
        <v>26</v>
      </c>
      <c r="G7" s="2">
        <f>G4+G5*G6^2</f>
        <v>4.106722718539705E-2</v>
      </c>
    </row>
    <row r="8" spans="1:8" x14ac:dyDescent="0.35">
      <c r="A8" t="s">
        <v>27</v>
      </c>
      <c r="B8">
        <f>B6*B7</f>
        <v>1.3414780142953</v>
      </c>
      <c r="F8" t="s">
        <v>27</v>
      </c>
      <c r="G8">
        <f>G6*G7</f>
        <v>1.3416023813812226</v>
      </c>
    </row>
    <row r="9" spans="1:8" x14ac:dyDescent="0.35">
      <c r="A9" t="s">
        <v>28</v>
      </c>
      <c r="B9">
        <f>B8*B2</f>
        <v>0.53659120571812002</v>
      </c>
      <c r="F9" t="s">
        <v>28</v>
      </c>
      <c r="G9">
        <f>G8*G2</f>
        <v>0.536640952552489</v>
      </c>
    </row>
    <row r="10" spans="1:8" x14ac:dyDescent="0.35">
      <c r="A10" t="s">
        <v>32</v>
      </c>
      <c r="B10">
        <f>(B1-B8)*(1-B2)</f>
        <v>5.1951131914228199</v>
      </c>
      <c r="F10" t="s">
        <v>32</v>
      </c>
      <c r="G10">
        <f>(G1-G8)*(1-G2)</f>
        <v>5.195038571171267</v>
      </c>
    </row>
    <row r="11" spans="1:8" x14ac:dyDescent="0.35">
      <c r="A11" t="s">
        <v>33</v>
      </c>
      <c r="B11">
        <f>B1*(1-B2)/B3</f>
        <v>60</v>
      </c>
      <c r="F11" t="s">
        <v>33</v>
      </c>
      <c r="G11">
        <f>G1*(1-G2)/G3</f>
        <v>60</v>
      </c>
    </row>
    <row r="12" spans="1:8" x14ac:dyDescent="0.35">
      <c r="A12" t="s">
        <v>29</v>
      </c>
      <c r="B12" s="2">
        <f>B3+B6/(B11-B6)*(B3-B4)</f>
        <v>0.1717020063878727</v>
      </c>
      <c r="F12" t="s">
        <v>29</v>
      </c>
      <c r="G12" s="2">
        <f>G3+G6/(G11-G6)*(G3-G4)+G5*G6^2</f>
        <v>0.17278310546420744</v>
      </c>
      <c r="H12" t="s">
        <v>57</v>
      </c>
    </row>
    <row r="13" spans="1:8" x14ac:dyDescent="0.35">
      <c r="A13" t="s">
        <v>30</v>
      </c>
      <c r="B13">
        <f>B10/B12</f>
        <v>30.2565665988033</v>
      </c>
      <c r="F13" t="s">
        <v>30</v>
      </c>
      <c r="G13">
        <f>G10/G12</f>
        <v>30.066820232302373</v>
      </c>
    </row>
    <row r="14" spans="1:8" x14ac:dyDescent="0.35">
      <c r="A14" t="s">
        <v>31</v>
      </c>
      <c r="B14" s="19">
        <f>B6+B13</f>
        <v>62.922131089918807</v>
      </c>
      <c r="C14" t="s">
        <v>55</v>
      </c>
      <c r="F14" t="s">
        <v>31</v>
      </c>
      <c r="G14" s="19">
        <f>G6+G13</f>
        <v>62.735263497891978</v>
      </c>
      <c r="H14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ABE9-5909-4EC9-8DD9-158D2E6067F2}">
  <dimension ref="A1:H14"/>
  <sheetViews>
    <sheetView workbookViewId="0">
      <selection activeCell="A14" sqref="A14"/>
    </sheetView>
  </sheetViews>
  <sheetFormatPr defaultRowHeight="14.5" x14ac:dyDescent="0.35"/>
  <cols>
    <col min="1" max="1" width="34.453125" customWidth="1"/>
    <col min="6" max="6" width="23.26953125" customWidth="1"/>
  </cols>
  <sheetData>
    <row r="1" spans="1:8" x14ac:dyDescent="0.35">
      <c r="A1" t="s">
        <v>19</v>
      </c>
      <c r="B1">
        <v>10</v>
      </c>
      <c r="D1" t="s">
        <v>58</v>
      </c>
      <c r="F1" t="s">
        <v>19</v>
      </c>
      <c r="G1">
        <v>10</v>
      </c>
    </row>
    <row r="2" spans="1:8" x14ac:dyDescent="0.35">
      <c r="A2" t="s">
        <v>20</v>
      </c>
      <c r="B2" s="1">
        <v>0.4</v>
      </c>
      <c r="F2" t="s">
        <v>20</v>
      </c>
      <c r="G2" s="1">
        <v>0.4</v>
      </c>
    </row>
    <row r="3" spans="1:8" x14ac:dyDescent="0.35">
      <c r="A3" t="s">
        <v>21</v>
      </c>
      <c r="B3" s="1">
        <v>0.1</v>
      </c>
      <c r="F3" t="s">
        <v>21</v>
      </c>
      <c r="G3" s="1">
        <v>0.1</v>
      </c>
    </row>
    <row r="4" spans="1:8" x14ac:dyDescent="0.35">
      <c r="A4" t="s">
        <v>22</v>
      </c>
      <c r="B4" s="1">
        <v>0.04</v>
      </c>
      <c r="F4" t="s">
        <v>22</v>
      </c>
      <c r="G4" s="1">
        <v>0.04</v>
      </c>
    </row>
    <row r="5" spans="1:8" x14ac:dyDescent="0.35">
      <c r="A5" t="s">
        <v>23</v>
      </c>
      <c r="B5" s="3">
        <v>0</v>
      </c>
      <c r="C5" t="s">
        <v>24</v>
      </c>
      <c r="F5" t="s">
        <v>23</v>
      </c>
      <c r="G5" s="3">
        <v>0</v>
      </c>
      <c r="H5" t="s">
        <v>24</v>
      </c>
    </row>
    <row r="6" spans="1:8" x14ac:dyDescent="0.35">
      <c r="A6" t="s">
        <v>25</v>
      </c>
      <c r="B6" s="20">
        <v>23.711560708986987</v>
      </c>
      <c r="C6" t="s">
        <v>56</v>
      </c>
      <c r="F6" t="s">
        <v>25</v>
      </c>
      <c r="G6" s="20">
        <v>13.600172633974204</v>
      </c>
      <c r="H6" t="s">
        <v>56</v>
      </c>
    </row>
    <row r="7" spans="1:8" x14ac:dyDescent="0.35">
      <c r="A7" t="s">
        <v>26</v>
      </c>
      <c r="B7" s="2">
        <f>B4+B5*B6^2</f>
        <v>0.04</v>
      </c>
      <c r="F7" t="s">
        <v>26</v>
      </c>
      <c r="G7" s="2">
        <f>G4+G5*G6^2</f>
        <v>0.04</v>
      </c>
    </row>
    <row r="8" spans="1:8" x14ac:dyDescent="0.35">
      <c r="A8" t="s">
        <v>27</v>
      </c>
      <c r="B8">
        <f>B6*B7</f>
        <v>0.94846242835947947</v>
      </c>
      <c r="F8" t="s">
        <v>27</v>
      </c>
      <c r="G8">
        <f>G6*G7</f>
        <v>0.54400690535896812</v>
      </c>
    </row>
    <row r="9" spans="1:8" x14ac:dyDescent="0.35">
      <c r="A9" t="s">
        <v>28</v>
      </c>
      <c r="B9">
        <f>B8*B2</f>
        <v>0.37938497134379179</v>
      </c>
      <c r="F9" t="s">
        <v>28</v>
      </c>
      <c r="G9">
        <f>G8*G2</f>
        <v>0.21760276214358726</v>
      </c>
    </row>
    <row r="10" spans="1:8" x14ac:dyDescent="0.35">
      <c r="A10" t="s">
        <v>32</v>
      </c>
      <c r="B10">
        <f>(B1-B8)*(1-B2)</f>
        <v>5.4309225429843124</v>
      </c>
      <c r="F10" t="s">
        <v>32</v>
      </c>
      <c r="G10">
        <f>(G1-G8)*(1-G2)</f>
        <v>5.673595856784619</v>
      </c>
    </row>
    <row r="11" spans="1:8" x14ac:dyDescent="0.35">
      <c r="A11" t="s">
        <v>33</v>
      </c>
      <c r="B11">
        <f>B1*(1-B2)/B3</f>
        <v>60</v>
      </c>
      <c r="F11" t="s">
        <v>33</v>
      </c>
      <c r="G11">
        <f>G1*(1-G2)/G3</f>
        <v>60</v>
      </c>
    </row>
    <row r="12" spans="1:8" x14ac:dyDescent="0.35">
      <c r="A12" t="s">
        <v>29</v>
      </c>
      <c r="B12" s="2">
        <f>B3+B6/(B11-B6)*(B3-B4)</f>
        <v>0.13920514826030436</v>
      </c>
      <c r="F12" t="s">
        <v>29</v>
      </c>
      <c r="G12" s="2">
        <f>G3+G6/(G11-G6)*(G3-G4)+G5*G6^2</f>
        <v>0.11758649556174727</v>
      </c>
      <c r="H12" t="s">
        <v>57</v>
      </c>
    </row>
    <row r="13" spans="1:8" x14ac:dyDescent="0.35">
      <c r="A13" t="s">
        <v>30</v>
      </c>
      <c r="B13">
        <f>B10/B12</f>
        <v>39.01380524252486</v>
      </c>
      <c r="F13" t="s">
        <v>30</v>
      </c>
      <c r="G13">
        <f>G10/G12</f>
        <v>48.250403498123539</v>
      </c>
    </row>
    <row r="14" spans="1:8" x14ac:dyDescent="0.35">
      <c r="A14" t="s">
        <v>31</v>
      </c>
      <c r="B14" s="19">
        <f>B6+B13</f>
        <v>62.725365951511847</v>
      </c>
      <c r="C14" t="s">
        <v>55</v>
      </c>
      <c r="F14" t="s">
        <v>31</v>
      </c>
      <c r="G14" s="19">
        <f>G6+G13</f>
        <v>61.850576132097743</v>
      </c>
      <c r="H14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7E6EADF92FB542A50719A3B4DF3975" ma:contentTypeVersion="8" ma:contentTypeDescription="Create a new document." ma:contentTypeScope="" ma:versionID="e65d691bb514de63d86b2cc85ff4ec5c">
  <xsd:schema xmlns:xsd="http://www.w3.org/2001/XMLSchema" xmlns:xs="http://www.w3.org/2001/XMLSchema" xmlns:p="http://schemas.microsoft.com/office/2006/metadata/properties" xmlns:ns3="e7e8b56f-a437-462a-a3cd-5084f6573a6d" targetNamespace="http://schemas.microsoft.com/office/2006/metadata/properties" ma:root="true" ma:fieldsID="fa6db4d5d9a5ce9e74b5bb7c6ea253d0" ns3:_="">
    <xsd:import namespace="e7e8b56f-a437-462a-a3cd-5084f6573a6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8b56f-a437-462a-a3cd-5084f6573a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0CCA3D-100F-43CE-8B46-D2C97A1192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e8b56f-a437-462a-a3cd-5084f6573a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8BDD7B-49BF-4B29-9C59-A3A9701C8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693E6E-ABDD-4088-931B-3EDAFF70BDAE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e7e8b56f-a437-462a-a3cd-5084f6573a6d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Example1</vt:lpstr>
      <vt:lpstr>Ex1plus</vt:lpstr>
      <vt:lpstr>Example 2</vt:lpstr>
      <vt:lpstr>Example 4</vt:lpstr>
      <vt:lpstr>Sheet1</vt:lpstr>
      <vt:lpstr>Sheet2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Jing Chen</cp:lastModifiedBy>
  <dcterms:created xsi:type="dcterms:W3CDTF">2018-01-29T02:56:28Z</dcterms:created>
  <dcterms:modified xsi:type="dcterms:W3CDTF">2022-09-27T17:00:45Z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0x010100677E6EADF92FB542A50719A3B4DF3975</vt:lpwstr>
  </property>
</Properties>
</file>